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5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/>
  <calcPr fullCalcOnLoad="1"/>
</workbook>
</file>

<file path=xl/sharedStrings.xml><?xml version="1.0" encoding="utf-8"?>
<sst xmlns="http://schemas.openxmlformats.org/spreadsheetml/2006/main" count="320" uniqueCount="240">
  <si>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</si>
  <si>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</si>
  <si>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</si>
  <si>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</si>
  <si>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</si>
  <si>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</si>
  <si>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</si>
  <si>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</si>
  <si>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</si>
  <si>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</si>
  <si>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</si>
  <si>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</si>
  <si>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</si>
  <si>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</si>
  <si>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</si>
  <si>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</si>
  <si>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</si>
  <si>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</si>
  <si>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</si>
  <si>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</si>
  <si>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</si>
  <si>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</si>
  <si>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</si>
  <si>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</si>
  <si>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</si>
  <si>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</si>
  <si>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</si>
  <si>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</si>
  <si>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</si>
  <si>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</si>
  <si>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</si>
  <si>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</si>
  <si>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</si>
  <si>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</si>
  <si>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</si>
  <si>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</si>
  <si>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</si>
  <si>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1050/1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</si>
  <si>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</si>
  <si>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</si>
  <si>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</si>
  <si>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</si>
  <si>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Фінансовий результат від операційної діяльності</t>
  </si>
  <si>
    <t>Фінансовий результат до оподаткування</t>
  </si>
  <si>
    <t>Чистий фінансовий результат, у тому числі:</t>
  </si>
  <si>
    <t xml:space="preserve">прибуток </t>
  </si>
  <si>
    <t>збиток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</si>
  <si>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</si>
  <si>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</si>
  <si>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</si>
  <si>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</si>
  <si>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</si>
  <si>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</si>
  <si>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</si>
  <si>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</si>
  <si>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</si>
  <si>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</si>
  <si>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</si>
  <si>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</si>
  <si>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</si>
  <si>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</si>
  <si>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</si>
  <si>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Сплата податків та зборів до місцевих бюджетів (податкові платежі), усього, у тому числі:</t>
  </si>
  <si>
    <t>земельний податок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</si>
  <si>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</si>
  <si>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</si>
  <si>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</si>
  <si>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</si>
  <si>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</si>
  <si>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</si>
  <si>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</si>
  <si>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</si>
  <si>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</si>
  <si>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</si>
  <si>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</si>
  <si>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</si>
  <si>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</si>
  <si>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</si>
  <si>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</si>
  <si>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</si>
  <si>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</si>
  <si>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</si>
  <si>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</si>
  <si>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</si>
  <si>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</si>
  <si>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</si>
  <si>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</si>
  <si>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</si>
  <si>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</si>
  <si>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</si>
  <si>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</si>
  <si>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</si>
  <si>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</si>
  <si>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</si>
  <si>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</si>
  <si>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</si>
  <si>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</si>
  <si>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</si>
  <si>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</si>
  <si>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</si>
  <si>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</si>
  <si>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</si>
  <si>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</si>
  <si>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</si>
  <si>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</si>
  <si>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</si>
  <si>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</si>
  <si>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</si>
  <si>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</si>
  <si>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</si>
  <si>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</si>
  <si>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</si>
  <si>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</si>
  <si>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</si>
  <si>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</si>
  <si>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</si>
  <si>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</si>
  <si>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</si>
  <si>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</si>
  <si>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</si>
  <si>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</si>
  <si>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</si>
  <si>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</si>
  <si>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</si>
  <si>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</si>
  <si>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</si>
  <si>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</si>
  <si>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</si>
  <si>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</si>
  <si>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</si>
  <si>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</si>
  <si>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</si>
  <si>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</si>
  <si>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</si>
  <si>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</si>
  <si>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</si>
  <si>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</si>
  <si>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</si>
  <si>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</si>
  <si>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</si>
  <si>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</si>
  <si>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</si>
  <si>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</si>
  <si>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</si>
  <si>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Додаток 1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</si>
  <si>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</si>
  <si>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</si>
  <si>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</si>
  <si>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</si>
  <si>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</si>
  <si>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</si>
  <si>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</si>
  <si>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Плановий рік 2019</t>
  </si>
  <si>
    <t>Фінансовий план
поточного року 2018</t>
  </si>
  <si>
    <t>Податок на  землю</t>
  </si>
  <si>
    <t>Комунальне підприємство</t>
  </si>
  <si>
    <t>Комунальна</t>
  </si>
  <si>
    <t>Головний бухгалтер</t>
  </si>
  <si>
    <t>Фінансовий план поточного року 2018р.</t>
  </si>
  <si>
    <t>Плановий рік (усього) 2019</t>
  </si>
  <si>
    <t>План поточного року 2018р.</t>
  </si>
  <si>
    <t>Плановий рік (усього)2019р.</t>
  </si>
  <si>
    <t>Військовий збір</t>
  </si>
  <si>
    <t>інші податки та збори  ( розшифрувати)</t>
  </si>
  <si>
    <t xml:space="preserve">Факт минулого року 2017р </t>
  </si>
  <si>
    <t>Н.В.Тазюк</t>
  </si>
  <si>
    <t>Факт минулого року 2017р</t>
  </si>
  <si>
    <t>відрахування частини чистого прибутку</t>
  </si>
  <si>
    <t>податок на воду</t>
  </si>
  <si>
    <t>екологічний податок</t>
  </si>
  <si>
    <t>2124/1</t>
  </si>
  <si>
    <t>2124/2</t>
  </si>
  <si>
    <r>
      <t>Інші надходження (розшифрувати)</t>
    </r>
    <r>
      <rPr>
        <i/>
        <sz val="11"/>
        <rFont val="Cambria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</si>
  <si>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Cambria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</si>
  <si>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Cambria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</si>
  <si>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Cambria"/>
        <family val="1"/>
      </rPr>
      <t xml:space="preserve"> </t>
    </r>
  </si>
  <si>
    <t xml:space="preserve">Цільове фінансування </t>
  </si>
  <si>
    <t>3144/2</t>
  </si>
  <si>
    <t xml:space="preserve">єдиний внесок на загальнообов'язкове державне соціальне страхування                    </t>
  </si>
  <si>
    <t>3150/1</t>
  </si>
  <si>
    <t>3150/2</t>
  </si>
  <si>
    <t>3150/3</t>
  </si>
  <si>
    <t>Відрахування від оренди 30%</t>
  </si>
  <si>
    <t>3150/5</t>
  </si>
  <si>
    <t>71.12</t>
  </si>
  <si>
    <t>9-12-67</t>
  </si>
  <si>
    <t>Комунальне підприємство Нетішинської міської ради   «Бюро технічної інвентаризації»</t>
  </si>
  <si>
    <t>Послуги інжинірингу,геології та геодезії, надання послуг із технічного консультування в цих сферах</t>
  </si>
  <si>
    <t>м.Нетішин, проспект Незалежності,12</t>
  </si>
  <si>
    <t>1013/1</t>
  </si>
  <si>
    <t>-</t>
  </si>
  <si>
    <r>
      <t xml:space="preserve">Комунальні послуги </t>
    </r>
    <r>
      <rPr>
        <sz val="9"/>
        <rFont val="Cambria"/>
        <family val="1"/>
      </rPr>
      <t>(водопостачання та водовідведення),прибарання території, вивіз сміття та ін.)</t>
    </r>
  </si>
  <si>
    <t>1018/1</t>
  </si>
  <si>
    <t>1018/2</t>
  </si>
  <si>
    <t>1050/2</t>
  </si>
  <si>
    <t>витрати на зв’язок, інтернет</t>
  </si>
  <si>
    <t>консультаційні та інформаційні послуги(зв.програма медок)</t>
  </si>
  <si>
    <t>1032/1</t>
  </si>
  <si>
    <t>1340/1</t>
  </si>
  <si>
    <t>оренда сплата 30% до бюджету від оренди майна</t>
  </si>
  <si>
    <t>1018/3</t>
  </si>
  <si>
    <t>1018/4</t>
  </si>
  <si>
    <t>витрати на відрядження</t>
  </si>
  <si>
    <t xml:space="preserve">Факт минулого року 2017 </t>
  </si>
  <si>
    <t>начальник</t>
  </si>
  <si>
    <t>3120/1</t>
  </si>
  <si>
    <t>Розрахунки з оплати праці КП АПБ</t>
  </si>
  <si>
    <t>3143/1</t>
  </si>
  <si>
    <t xml:space="preserve">Інші надходження </t>
  </si>
  <si>
    <t>Ковальчук Н.В</t>
  </si>
  <si>
    <t xml:space="preserve">Н.В Ковальчук </t>
  </si>
  <si>
    <t>Т.в.о.начальника КП НМР "БТІ"</t>
  </si>
  <si>
    <t>2116/1</t>
  </si>
  <si>
    <t>витрати на утримання основних фондів, інших необоротних активів загальногосподарського використання,  у т. ч.:</t>
  </si>
  <si>
    <r>
      <t xml:space="preserve"> ФІНАНСОВИЙ ПЛАН ПІДПРИЄМСТВА НА </t>
    </r>
    <r>
      <rPr>
        <b/>
        <sz val="16"/>
        <rFont val="Cambria"/>
        <family val="1"/>
      </rPr>
      <t>2019</t>
    </r>
    <r>
      <rPr>
        <b/>
        <sz val="12"/>
        <rFont val="Cambria"/>
        <family val="1"/>
      </rPr>
      <t xml:space="preserve"> рік</t>
    </r>
  </si>
  <si>
    <t>Чистий дохід від реалізації продукції (товарів, робіт, послуг)</t>
  </si>
  <si>
    <r>
      <t>витрати стор. організації</t>
    </r>
    <r>
      <rPr>
        <sz val="8"/>
        <rFont val="Cambria"/>
        <family val="1"/>
      </rPr>
      <t>(технічні умови до проекту на лікарню)</t>
    </r>
  </si>
  <si>
    <r>
      <t>витрати стор. організації(</t>
    </r>
    <r>
      <rPr>
        <sz val="8"/>
        <rFont val="Cambria"/>
        <family val="1"/>
      </rPr>
      <t>інженерно-геодез.роботи до проекту на парк)</t>
    </r>
  </si>
  <si>
    <r>
      <t>витрати стор. організації</t>
    </r>
    <r>
      <rPr>
        <sz val="8"/>
        <rFont val="Cambria"/>
        <family val="1"/>
      </rPr>
      <t>(геодезичні роботи)</t>
    </r>
  </si>
  <si>
    <t>Адміністративні витрати, у тому числі:</t>
  </si>
  <si>
    <t>інші адміністративні витрати (розшифрувати)</t>
  </si>
  <si>
    <t>інші витрати на збут (розшифрувати)</t>
  </si>
  <si>
    <t>Інші операційні  доходи</t>
  </si>
  <si>
    <r>
      <t xml:space="preserve">інші операційні витрати </t>
    </r>
    <r>
      <rPr>
        <sz val="8"/>
        <rFont val="Cambria"/>
        <family val="1"/>
      </rPr>
      <t>(сплата 30% до бюджету від оренди майна)</t>
    </r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</si>
  <si>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</si>
  <si>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</si>
  <si>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</si>
  <si>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</si>
  <si>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 (розшифрувати)</t>
  </si>
  <si>
    <t>Витрати з податку на прибуток</t>
  </si>
  <si>
    <t>Дохід з податку на прибуток</t>
  </si>
  <si>
    <t>Усього доходів</t>
  </si>
  <si>
    <t>Усього витрат</t>
  </si>
  <si>
    <t>витрати на паливо та енергію (комунальні послуги, зв'язок, інтернет, заправка картирдж  і т.д.)</t>
  </si>
  <si>
    <r>
      <rPr>
        <sz val="11"/>
        <color indexed="56"/>
        <rFont val="Cambria"/>
        <family val="1"/>
      </rPr>
      <t>Витрати на збут, у т. ч.:</t>
    </r>
  </si>
  <si>
    <t>Витрати, що здійснюються для підтримання об’єкта в робочому стані (проведен-ня ремонту, технічного огляду, нагляду, обслуговування тощо)</t>
  </si>
  <si>
    <t>рішенням сорок сьомої сесії</t>
  </si>
  <si>
    <t>Нетішинської міської ради</t>
  </si>
  <si>
    <t>VІІ скликання</t>
  </si>
  <si>
    <t>23.11.2018 № 47/______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</si>
</sst>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_(* #,##0_);_(* \(#,##0\);_(* &quot;-&quot;??_);_(@_)"/>
    <numFmt numFmtId="191" formatCode="_(* #,##0.0_);_(* \(#,##0.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_);_(@_)"/>
    <numFmt numFmtId="197" formatCode="_-* #,##0.0_р_._-;\-* #,##0.0_р_._-;_-* &quot;-&quot;?_р_._-;_-@_-"/>
    <numFmt numFmtId="198" formatCode="_(* #,##0.00_);_(* \(#,##0.00\);_(* &quot;-&quot;_);_(@_)"/>
    <numFmt numFmtId="199" formatCode="_-* #,##0.00_р_._-;\-* #,##0.00_р_._-;_-* &quot;-&quot;?_р_._-;_-@_-"/>
  </numFmts>
  <fonts count="6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.5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1"/>
      <color indexed="10"/>
      <name val="Cambria"/>
      <family val="1"/>
    </font>
    <font>
      <b/>
      <sz val="10"/>
      <name val="Cambria"/>
      <family val="1"/>
    </font>
    <font>
      <b/>
      <sz val="11"/>
      <color indexed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8"/>
      <name val="Cambria"/>
      <family val="1"/>
    </font>
    <font>
      <sz val="11"/>
      <color indexed="56"/>
      <name val="Cambria"/>
      <family val="1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Cambria"/>
      <family val="1"/>
    </font>
    <font>
      <u val="single"/>
      <sz val="10"/>
      <name val="Cambria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Arial"/>
      <family val="2"/>
    </font>
    <font>
      <b/>
      <sz val="16"/>
      <name val="Cambria"/>
      <family val="1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5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90" fontId="10" fillId="0" borderId="10" xfId="0" applyNumberFormat="1" applyFont="1" applyFill="1" applyBorder="1" applyAlignment="1">
      <alignment horizontal="center" vertical="center" wrapText="1"/>
    </xf>
    <xf numFmtId="190" fontId="10" fillId="0" borderId="11" xfId="0" applyNumberFormat="1" applyFont="1" applyFill="1" applyBorder="1" applyAlignment="1">
      <alignment horizontal="center" vertical="center" wrapText="1"/>
    </xf>
    <xf numFmtId="191" fontId="10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justify" vertical="center"/>
    </xf>
    <xf numFmtId="0" fontId="15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91" fontId="11" fillId="0" borderId="10" xfId="0" applyNumberFormat="1" applyFont="1" applyFill="1" applyBorder="1" applyAlignment="1">
      <alignment horizontal="center" vertical="center" wrapText="1"/>
    </xf>
    <xf numFmtId="191" fontId="10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>
      <alignment horizontal="center" vertical="center" wrapText="1"/>
    </xf>
    <xf numFmtId="190" fontId="11" fillId="0" borderId="11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vertical="center" wrapText="1"/>
    </xf>
    <xf numFmtId="9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 quotePrefix="1">
      <alignment horizontal="center" vertical="center"/>
    </xf>
    <xf numFmtId="185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8" fillId="0" borderId="10" xfId="0" applyFont="1" applyFill="1" applyBorder="1" applyAlignment="1" quotePrefix="1">
      <alignment horizontal="center" vertical="center"/>
    </xf>
    <xf numFmtId="185" fontId="28" fillId="0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185" fontId="29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0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 shrinkToFit="1"/>
    </xf>
    <xf numFmtId="185" fontId="31" fillId="0" borderId="10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 quotePrefix="1">
      <alignment horizontal="center"/>
    </xf>
    <xf numFmtId="0" fontId="28" fillId="0" borderId="1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 quotePrefix="1">
      <alignment horizontal="center" vertical="center"/>
    </xf>
    <xf numFmtId="188" fontId="32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53" applyFont="1" applyFill="1" applyBorder="1" applyAlignment="1">
      <alignment horizontal="center" vertical="center"/>
      <protection/>
    </xf>
    <xf numFmtId="0" fontId="27" fillId="0" borderId="10" xfId="53" applyFont="1" applyFill="1" applyBorder="1" applyAlignment="1">
      <alignment horizontal="center" vertical="center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4" fillId="0" borderId="10" xfId="53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188" fontId="24" fillId="0" borderId="0" xfId="53" applyNumberFormat="1" applyFont="1" applyFill="1" applyBorder="1" applyAlignment="1">
      <alignment horizontal="center" vertical="center" wrapText="1"/>
      <protection/>
    </xf>
    <xf numFmtId="188" fontId="24" fillId="0" borderId="0" xfId="53" applyNumberFormat="1" applyFont="1" applyFill="1" applyBorder="1" applyAlignment="1">
      <alignment horizontal="right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 quotePrefix="1">
      <alignment horizontal="center" vertical="center"/>
    </xf>
    <xf numFmtId="196" fontId="24" fillId="0" borderId="10" xfId="0" applyNumberFormat="1" applyFont="1" applyFill="1" applyBorder="1" applyAlignment="1">
      <alignment horizontal="center" vertical="center" wrapText="1"/>
    </xf>
    <xf numFmtId="196" fontId="31" fillId="0" borderId="10" xfId="0" applyNumberFormat="1" applyFont="1" applyFill="1" applyBorder="1" applyAlignment="1">
      <alignment horizontal="center" vertical="center" wrapText="1"/>
    </xf>
    <xf numFmtId="196" fontId="28" fillId="0" borderId="10" xfId="0" applyNumberFormat="1" applyFont="1" applyFill="1" applyBorder="1" applyAlignment="1">
      <alignment horizontal="center" vertical="center" wrapText="1"/>
    </xf>
    <xf numFmtId="196" fontId="29" fillId="0" borderId="10" xfId="0" applyNumberFormat="1" applyFont="1" applyFill="1" applyBorder="1" applyAlignment="1">
      <alignment horizontal="center" vertical="center" wrapText="1"/>
    </xf>
    <xf numFmtId="196" fontId="33" fillId="0" borderId="10" xfId="0" applyNumberFormat="1" applyFont="1" applyFill="1" applyBorder="1" applyAlignment="1">
      <alignment horizontal="center" vertical="center" wrapText="1"/>
    </xf>
    <xf numFmtId="196" fontId="26" fillId="0" borderId="10" xfId="0" applyNumberFormat="1" applyFont="1" applyFill="1" applyBorder="1" applyAlignment="1">
      <alignment horizontal="center" vertical="center" wrapText="1"/>
    </xf>
    <xf numFmtId="0" fontId="33" fillId="0" borderId="10" xfId="53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 quotePrefix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20" xfId="53" applyFont="1" applyFill="1" applyBorder="1" applyAlignment="1">
      <alignment horizontal="left" vertical="center" wrapText="1"/>
      <protection/>
    </xf>
    <xf numFmtId="0" fontId="28" fillId="0" borderId="20" xfId="0" applyFont="1" applyFill="1" applyBorder="1" applyAlignment="1" quotePrefix="1">
      <alignment horizontal="center" vertical="center"/>
    </xf>
    <xf numFmtId="0" fontId="24" fillId="0" borderId="0" xfId="0" applyFont="1" applyFill="1" applyAlignment="1">
      <alignment vertical="center"/>
    </xf>
    <xf numFmtId="189" fontId="28" fillId="0" borderId="0" xfId="0" applyNumberFormat="1" applyFont="1" applyFill="1" applyBorder="1" applyAlignment="1">
      <alignment horizontal="center" vertical="center" wrapText="1"/>
    </xf>
    <xf numFmtId="189" fontId="28" fillId="0" borderId="0" xfId="0" applyNumberFormat="1" applyFont="1" applyFill="1" applyBorder="1" applyAlignment="1">
      <alignment horizontal="right" vertical="center" wrapText="1"/>
    </xf>
    <xf numFmtId="189" fontId="28" fillId="0" borderId="0" xfId="0" applyNumberFormat="1" applyFont="1" applyFill="1" applyBorder="1" applyAlignment="1">
      <alignment horizontal="right" vertical="center"/>
    </xf>
    <xf numFmtId="188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196" fontId="24" fillId="24" borderId="10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196" fontId="28" fillId="24" borderId="10" xfId="0" applyNumberFormat="1" applyFont="1" applyFill="1" applyBorder="1" applyAlignment="1">
      <alignment horizontal="center" vertical="center" wrapText="1"/>
    </xf>
    <xf numFmtId="196" fontId="24" fillId="0" borderId="10" xfId="0" applyNumberFormat="1" applyFont="1" applyFill="1" applyBorder="1" applyAlignment="1">
      <alignment vertical="center" wrapText="1"/>
    </xf>
    <xf numFmtId="0" fontId="28" fillId="20" borderId="10" xfId="0" applyFont="1" applyFill="1" applyBorder="1" applyAlignment="1">
      <alignment horizontal="left" vertical="center" wrapText="1"/>
    </xf>
    <xf numFmtId="196" fontId="26" fillId="0" borderId="10" xfId="0" applyNumberFormat="1" applyFont="1" applyFill="1" applyBorder="1" applyAlignment="1">
      <alignment vertical="center" wrapText="1"/>
    </xf>
    <xf numFmtId="185" fontId="26" fillId="0" borderId="10" xfId="0" applyNumberFormat="1" applyFont="1" applyFill="1" applyBorder="1" applyAlignment="1">
      <alignment vertical="center" wrapText="1"/>
    </xf>
    <xf numFmtId="196" fontId="30" fillId="0" borderId="10" xfId="0" applyNumberFormat="1" applyFont="1" applyFill="1" applyBorder="1" applyAlignment="1">
      <alignment vertical="center" wrapText="1"/>
    </xf>
    <xf numFmtId="185" fontId="29" fillId="0" borderId="10" xfId="0" applyNumberFormat="1" applyFont="1" applyFill="1" applyBorder="1" applyAlignment="1">
      <alignment horizontal="center" vertical="center" wrapText="1"/>
    </xf>
    <xf numFmtId="198" fontId="28" fillId="0" borderId="10" xfId="0" applyNumberFormat="1" applyFont="1" applyFill="1" applyBorder="1" applyAlignment="1">
      <alignment horizontal="center" vertical="center" wrapText="1"/>
    </xf>
    <xf numFmtId="197" fontId="22" fillId="0" borderId="10" xfId="0" applyNumberFormat="1" applyFont="1" applyBorder="1" applyAlignment="1">
      <alignment/>
    </xf>
    <xf numFmtId="196" fontId="24" fillId="0" borderId="0" xfId="0" applyNumberFormat="1" applyFont="1" applyAlignment="1">
      <alignment/>
    </xf>
    <xf numFmtId="198" fontId="36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24" fillId="0" borderId="21" xfId="0" applyFont="1" applyFill="1" applyBorder="1" applyAlignment="1" quotePrefix="1">
      <alignment horizontal="center" vertical="center"/>
    </xf>
    <xf numFmtId="0" fontId="24" fillId="0" borderId="22" xfId="0" applyFont="1" applyFill="1" applyBorder="1" applyAlignment="1" quotePrefix="1">
      <alignment horizontal="center" vertical="center"/>
    </xf>
    <xf numFmtId="0" fontId="26" fillId="0" borderId="0" xfId="0" applyFont="1" applyFill="1" applyBorder="1" applyAlignment="1">
      <alignment vertical="center"/>
    </xf>
    <xf numFmtId="0" fontId="55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7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/>
    </xf>
    <xf numFmtId="0" fontId="25" fillId="0" borderId="19" xfId="0" applyFont="1" applyFill="1" applyBorder="1" applyAlignment="1">
      <alignment horizontal="center" vertical="center" wrapText="1" shrinkToFit="1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196" fontId="22" fillId="0" borderId="0" xfId="0" applyNumberFormat="1" applyFont="1" applyAlignment="1">
      <alignment/>
    </xf>
    <xf numFmtId="197" fontId="22" fillId="0" borderId="0" xfId="0" applyNumberFormat="1" applyFont="1" applyAlignment="1">
      <alignment/>
    </xf>
    <xf numFmtId="189" fontId="22" fillId="0" borderId="0" xfId="0" applyNumberFormat="1" applyFont="1" applyAlignment="1">
      <alignment/>
    </xf>
    <xf numFmtId="196" fontId="24" fillId="0" borderId="10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185" fontId="22" fillId="0" borderId="0" xfId="0" applyNumberFormat="1" applyFont="1" applyAlignment="1">
      <alignment/>
    </xf>
    <xf numFmtId="197" fontId="28" fillId="0" borderId="10" xfId="0" applyNumberFormat="1" applyFont="1" applyFill="1" applyBorder="1" applyAlignment="1">
      <alignment horizontal="center" vertical="center" wrapText="1"/>
    </xf>
    <xf numFmtId="196" fontId="28" fillId="0" borderId="10" xfId="0" applyNumberFormat="1" applyFont="1" applyFill="1" applyBorder="1" applyAlignment="1">
      <alignment horizontal="center" vertical="center" wrapText="1"/>
    </xf>
    <xf numFmtId="196" fontId="26" fillId="0" borderId="10" xfId="0" applyNumberFormat="1" applyFont="1" applyBorder="1" applyAlignment="1">
      <alignment/>
    </xf>
    <xf numFmtId="196" fontId="26" fillId="0" borderId="10" xfId="0" applyNumberFormat="1" applyFont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25" fillId="0" borderId="20" xfId="0" applyFont="1" applyFill="1" applyBorder="1" applyAlignment="1">
      <alignment horizontal="center" vertical="center" wrapText="1" shrinkToFit="1"/>
    </xf>
    <xf numFmtId="0" fontId="57" fillId="0" borderId="2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24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 shrinkToFit="1"/>
    </xf>
    <xf numFmtId="0" fontId="26" fillId="0" borderId="19" xfId="0" applyFont="1" applyFill="1" applyBorder="1" applyAlignment="1">
      <alignment horizontal="center" vertical="center" wrapText="1" shrinkToFi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8" fontId="24" fillId="0" borderId="0" xfId="0" applyNumberFormat="1" applyFont="1" applyFill="1" applyBorder="1" applyAlignment="1">
      <alignment horizontal="left" vertical="center" wrapText="1"/>
    </xf>
    <xf numFmtId="188" fontId="24" fillId="0" borderId="0" xfId="0" applyNumberFormat="1" applyFont="1" applyFill="1" applyBorder="1" applyAlignment="1" quotePrefix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0" xfId="53" applyFont="1" applyFill="1" applyBorder="1" applyAlignment="1">
      <alignment horizontal="center" vertical="center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left" vertical="center" wrapText="1"/>
      <protection/>
    </xf>
    <xf numFmtId="0" fontId="28" fillId="0" borderId="11" xfId="53" applyFont="1" applyFill="1" applyBorder="1" applyAlignment="1">
      <alignment horizontal="center" vertical="center" wrapText="1"/>
      <protection/>
    </xf>
    <xf numFmtId="0" fontId="28" fillId="0" borderId="22" xfId="53" applyFont="1" applyFill="1" applyBorder="1" applyAlignment="1">
      <alignment horizontal="center" vertical="center" wrapText="1"/>
      <protection/>
    </xf>
    <xf numFmtId="0" fontId="28" fillId="0" borderId="27" xfId="53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/>
    </xf>
    <xf numFmtId="0" fontId="24" fillId="0" borderId="20" xfId="53" applyFont="1" applyFill="1" applyBorder="1" applyAlignment="1">
      <alignment horizontal="center" vertical="center" wrapText="1"/>
      <protection/>
    </xf>
    <xf numFmtId="0" fontId="24" fillId="0" borderId="19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Fill="1" applyBorder="1" applyAlignment="1">
      <alignment vertical="center"/>
    </xf>
    <xf numFmtId="0" fontId="60" fillId="0" borderId="0" xfId="0" applyFont="1" applyAlignment="1">
      <alignment/>
    </xf>
    <xf numFmtId="14" fontId="60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5">
      <selection activeCell="E11" sqref="E11"/>
    </sheetView>
  </sheetViews>
  <sheetFormatPr defaultColWidth="9.140625" defaultRowHeight="12.75"/>
  <cols>
    <col min="1" max="1" width="2.57421875" style="0" customWidth="1"/>
    <col min="2" max="2" width="26.7109375" style="0" customWidth="1"/>
    <col min="5" max="5" width="10.140625" style="0" bestFit="1" customWidth="1"/>
    <col min="6" max="6" width="9.7109375" style="0" customWidth="1"/>
    <col min="7" max="7" width="7.421875" style="0" customWidth="1"/>
    <col min="8" max="8" width="15.28125" style="0" customWidth="1"/>
  </cols>
  <sheetData>
    <row r="1" spans="2:8" ht="18.75" customHeight="1" hidden="1">
      <c r="B1" s="25"/>
      <c r="E1" s="174" t="s">
        <v>144</v>
      </c>
      <c r="F1" s="174"/>
      <c r="G1" s="174"/>
      <c r="H1" s="174"/>
    </row>
    <row r="2" spans="4:10" ht="71.25" customHeight="1" hidden="1">
      <c r="D2" s="27"/>
      <c r="E2" s="175" t="s">
        <v>130</v>
      </c>
      <c r="F2" s="175"/>
      <c r="G2" s="175"/>
      <c r="H2" s="175"/>
      <c r="I2" s="28"/>
      <c r="J2" s="28"/>
    </row>
    <row r="3" ht="12.75">
      <c r="B3" s="29"/>
    </row>
    <row r="4" ht="12.75">
      <c r="B4" s="29"/>
    </row>
    <row r="5" spans="1:7" ht="18" customHeight="1">
      <c r="A5" s="208"/>
      <c r="B5" s="27"/>
      <c r="C5" s="208"/>
      <c r="D5" s="208"/>
      <c r="E5" s="26" t="s">
        <v>114</v>
      </c>
      <c r="F5" s="208"/>
      <c r="G5" s="208"/>
    </row>
    <row r="6" spans="1:7" ht="18" customHeight="1">
      <c r="A6" s="208"/>
      <c r="B6" s="27"/>
      <c r="C6" s="208"/>
      <c r="D6" s="208"/>
      <c r="E6" s="208" t="s">
        <v>236</v>
      </c>
      <c r="F6" s="208"/>
      <c r="G6" s="208"/>
    </row>
    <row r="7" spans="1:7" ht="18" customHeight="1">
      <c r="A7" s="208"/>
      <c r="B7" s="27"/>
      <c r="C7" s="208"/>
      <c r="D7" s="208"/>
      <c r="E7" s="208" t="s">
        <v>237</v>
      </c>
      <c r="F7" s="208"/>
      <c r="G7" s="208"/>
    </row>
    <row r="8" spans="1:7" ht="18" customHeight="1">
      <c r="A8" s="208"/>
      <c r="B8" s="27"/>
      <c r="C8" s="208"/>
      <c r="D8" s="208"/>
      <c r="E8" s="208" t="s">
        <v>238</v>
      </c>
      <c r="F8" s="208"/>
      <c r="G8" s="208"/>
    </row>
    <row r="9" spans="1:7" ht="18" customHeight="1">
      <c r="A9" s="208"/>
      <c r="B9" s="27"/>
      <c r="C9" s="208"/>
      <c r="D9" s="208"/>
      <c r="E9" s="209" t="s">
        <v>239</v>
      </c>
      <c r="F9" s="209"/>
      <c r="G9" s="209"/>
    </row>
    <row r="10" ht="20.25" customHeight="1" thickBot="1">
      <c r="B10" s="25"/>
    </row>
    <row r="11" spans="2:8" ht="15.75">
      <c r="B11" s="31"/>
      <c r="C11" s="31"/>
      <c r="D11" s="30"/>
      <c r="E11" s="30"/>
      <c r="F11" s="30"/>
      <c r="G11" s="44" t="s">
        <v>115</v>
      </c>
      <c r="H11" s="45"/>
    </row>
    <row r="12" spans="2:8" ht="16.5" thickBot="1">
      <c r="B12" s="35"/>
      <c r="C12" s="25"/>
      <c r="D12" s="25"/>
      <c r="E12" s="25"/>
      <c r="F12" s="31" t="s">
        <v>112</v>
      </c>
      <c r="G12" s="46"/>
      <c r="H12" s="47">
        <v>2019</v>
      </c>
    </row>
    <row r="13" spans="2:8" ht="78.75" customHeight="1" thickBot="1">
      <c r="B13" s="50" t="s">
        <v>116</v>
      </c>
      <c r="C13" s="176" t="s">
        <v>186</v>
      </c>
      <c r="D13" s="176"/>
      <c r="E13" s="176"/>
      <c r="F13" s="139" t="s">
        <v>117</v>
      </c>
      <c r="G13" s="177">
        <v>23833205</v>
      </c>
      <c r="H13" s="178"/>
    </row>
    <row r="14" spans="2:8" ht="32.25" thickBot="1">
      <c r="B14" s="32" t="s">
        <v>118</v>
      </c>
      <c r="C14" s="170" t="s">
        <v>155</v>
      </c>
      <c r="D14" s="170"/>
      <c r="E14" s="170"/>
      <c r="F14" s="140" t="s">
        <v>119</v>
      </c>
      <c r="G14" s="141">
        <v>150</v>
      </c>
      <c r="H14" s="142"/>
    </row>
    <row r="15" spans="2:8" ht="24.75" customHeight="1" thickBot="1">
      <c r="B15" s="32" t="s">
        <v>120</v>
      </c>
      <c r="C15" s="170"/>
      <c r="D15" s="170"/>
      <c r="E15" s="170"/>
      <c r="F15" s="140" t="s">
        <v>121</v>
      </c>
      <c r="G15" s="141"/>
      <c r="H15" s="142"/>
    </row>
    <row r="16" spans="2:8" ht="93.75" customHeight="1" thickBot="1">
      <c r="B16" s="32" t="s">
        <v>122</v>
      </c>
      <c r="C16" s="173" t="s">
        <v>187</v>
      </c>
      <c r="D16" s="173"/>
      <c r="E16" s="173"/>
      <c r="F16" s="140" t="s">
        <v>123</v>
      </c>
      <c r="G16" s="141" t="s">
        <v>184</v>
      </c>
      <c r="H16" s="142"/>
    </row>
    <row r="17" spans="2:8" ht="32.25" customHeight="1" thickBot="1">
      <c r="B17" s="32" t="s">
        <v>124</v>
      </c>
      <c r="C17" s="143"/>
      <c r="D17" s="143"/>
      <c r="E17" s="143"/>
      <c r="F17" s="144"/>
      <c r="G17" s="144"/>
      <c r="H17" s="145"/>
    </row>
    <row r="18" spans="2:8" ht="21.75" customHeight="1" thickBot="1">
      <c r="B18" s="32" t="s">
        <v>125</v>
      </c>
      <c r="C18" s="170" t="s">
        <v>156</v>
      </c>
      <c r="D18" s="170"/>
      <c r="E18" s="170"/>
      <c r="F18" s="144"/>
      <c r="G18" s="144"/>
      <c r="H18" s="145"/>
    </row>
    <row r="19" spans="2:8" ht="21.75" customHeight="1" thickBot="1">
      <c r="B19" s="32" t="s">
        <v>126</v>
      </c>
      <c r="C19" s="170">
        <v>7</v>
      </c>
      <c r="D19" s="170"/>
      <c r="E19" s="170"/>
      <c r="F19" s="143"/>
      <c r="G19" s="144"/>
      <c r="H19" s="145"/>
    </row>
    <row r="20" spans="2:8" ht="21.75" customHeight="1" thickBot="1">
      <c r="B20" s="32" t="s">
        <v>127</v>
      </c>
      <c r="C20" s="144" t="s">
        <v>188</v>
      </c>
      <c r="D20" s="144"/>
      <c r="E20" s="144"/>
      <c r="F20" s="144"/>
      <c r="G20" s="144"/>
      <c r="H20" s="145"/>
    </row>
    <row r="21" spans="2:8" ht="21.75" customHeight="1" thickBot="1">
      <c r="B21" s="32" t="s">
        <v>128</v>
      </c>
      <c r="C21" s="171" t="s">
        <v>185</v>
      </c>
      <c r="D21" s="171"/>
      <c r="E21" s="171"/>
      <c r="F21" s="171"/>
      <c r="G21" s="146"/>
      <c r="H21" s="147"/>
    </row>
    <row r="22" spans="3:8" ht="15.75">
      <c r="C22" s="146"/>
      <c r="D22" s="146"/>
      <c r="E22" s="146"/>
      <c r="F22" s="146"/>
      <c r="G22" s="146"/>
      <c r="H22" s="146"/>
    </row>
    <row r="23" spans="2:8" ht="47.25" customHeight="1">
      <c r="B23" s="36" t="s">
        <v>129</v>
      </c>
      <c r="C23" s="148"/>
      <c r="D23" s="172" t="s">
        <v>209</v>
      </c>
      <c r="E23" s="172"/>
      <c r="F23" s="172"/>
      <c r="G23" s="172"/>
      <c r="H23" s="149"/>
    </row>
    <row r="24" spans="2:8" ht="15.75">
      <c r="B24" s="25"/>
      <c r="C24" s="149"/>
      <c r="D24" s="149"/>
      <c r="E24" s="149"/>
      <c r="F24" s="150"/>
      <c r="G24" s="149"/>
      <c r="H24" s="149"/>
    </row>
    <row r="25" spans="2:8" ht="12.75">
      <c r="B25" s="33"/>
      <c r="C25" s="151"/>
      <c r="D25" s="151"/>
      <c r="E25" s="151"/>
      <c r="F25" s="151"/>
      <c r="G25" s="151"/>
      <c r="H25" s="151"/>
    </row>
    <row r="26" spans="2:8" ht="16.5">
      <c r="B26" s="34"/>
      <c r="C26" s="148"/>
      <c r="D26" s="148"/>
      <c r="E26" s="148"/>
      <c r="F26" s="148"/>
      <c r="G26" s="148"/>
      <c r="H26" s="148"/>
    </row>
    <row r="27" spans="2:8" ht="15.75">
      <c r="B27" s="24"/>
      <c r="C27" s="148"/>
      <c r="D27" s="148"/>
      <c r="E27" s="148"/>
      <c r="F27" s="148"/>
      <c r="G27" s="148"/>
      <c r="H27" s="148"/>
    </row>
    <row r="28" spans="2:8" ht="15.75">
      <c r="B28" s="24"/>
      <c r="C28" s="148"/>
      <c r="D28" s="148"/>
      <c r="E28" s="148"/>
      <c r="F28" s="148"/>
      <c r="G28" s="148"/>
      <c r="H28" s="148"/>
    </row>
    <row r="29" ht="15.75">
      <c r="B29" s="24"/>
    </row>
    <row r="30" ht="15.75">
      <c r="B30" s="24"/>
    </row>
    <row r="31" ht="15.75">
      <c r="B31" s="24"/>
    </row>
    <row r="32" ht="15.75">
      <c r="B32" s="24"/>
    </row>
    <row r="33" ht="15.75">
      <c r="B33" s="24"/>
    </row>
  </sheetData>
  <sheetProtection/>
  <mergeCells count="11">
    <mergeCell ref="E1:H1"/>
    <mergeCell ref="E2:H2"/>
    <mergeCell ref="C13:E13"/>
    <mergeCell ref="G13:H13"/>
    <mergeCell ref="C19:E19"/>
    <mergeCell ref="C21:F21"/>
    <mergeCell ref="D23:G23"/>
    <mergeCell ref="C14:E14"/>
    <mergeCell ref="C15:E15"/>
    <mergeCell ref="C16:E16"/>
    <mergeCell ref="C18:E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zoomScale="120" zoomScaleNormal="120" zoomScalePageLayoutView="0" workbookViewId="0" topLeftCell="A13">
      <selection activeCell="A3" sqref="A3:I3"/>
    </sheetView>
  </sheetViews>
  <sheetFormatPr defaultColWidth="9.140625" defaultRowHeight="12.75"/>
  <cols>
    <col min="1" max="1" width="28.7109375" style="52" customWidth="1"/>
    <col min="2" max="2" width="8.140625" style="52" customWidth="1"/>
    <col min="3" max="3" width="12.7109375" style="52" customWidth="1"/>
    <col min="4" max="4" width="12.140625" style="52" bestFit="1" customWidth="1"/>
    <col min="5" max="5" width="12.140625" style="52" customWidth="1"/>
    <col min="6" max="6" width="8.28125" style="52" customWidth="1"/>
    <col min="7" max="9" width="7.8515625" style="52" customWidth="1"/>
    <col min="10" max="10" width="9.7109375" style="154" hidden="1" customWidth="1"/>
    <col min="11" max="14" width="0" style="154" hidden="1" customWidth="1"/>
    <col min="15" max="15" width="0" style="52" hidden="1" customWidth="1"/>
    <col min="16" max="16384" width="9.140625" style="52" customWidth="1"/>
  </cols>
  <sheetData>
    <row r="1" spans="1:9" ht="18" customHeight="1">
      <c r="A1" s="188" t="s">
        <v>214</v>
      </c>
      <c r="B1" s="188"/>
      <c r="C1" s="188"/>
      <c r="D1" s="188"/>
      <c r="E1" s="188"/>
      <c r="F1" s="188"/>
      <c r="G1" s="188"/>
      <c r="H1" s="188"/>
      <c r="I1" s="188"/>
    </row>
    <row r="2" spans="7:9" ht="15.75">
      <c r="G2" s="189" t="s">
        <v>113</v>
      </c>
      <c r="H2" s="189"/>
      <c r="I2" s="189"/>
    </row>
    <row r="3" spans="1:9" ht="15.75">
      <c r="A3" s="166" t="s">
        <v>0</v>
      </c>
      <c r="B3" s="166"/>
      <c r="C3" s="166"/>
      <c r="D3" s="166"/>
      <c r="E3" s="166"/>
      <c r="F3" s="166"/>
      <c r="G3" s="166"/>
      <c r="H3" s="166"/>
      <c r="I3" s="166"/>
    </row>
    <row r="4" spans="1:9" ht="7.5" customHeight="1">
      <c r="A4" s="53"/>
      <c r="B4" s="54"/>
      <c r="C4" s="53"/>
      <c r="D4" s="53"/>
      <c r="E4" s="54"/>
      <c r="F4" s="53"/>
      <c r="G4" s="53"/>
      <c r="H4" s="53"/>
      <c r="I4" s="53"/>
    </row>
    <row r="5" spans="1:9" ht="15" customHeight="1">
      <c r="A5" s="167" t="s">
        <v>1</v>
      </c>
      <c r="B5" s="183" t="s">
        <v>2</v>
      </c>
      <c r="C5" s="169" t="s">
        <v>164</v>
      </c>
      <c r="D5" s="179" t="s">
        <v>160</v>
      </c>
      <c r="E5" s="181" t="s">
        <v>161</v>
      </c>
      <c r="F5" s="183" t="s">
        <v>3</v>
      </c>
      <c r="G5" s="183"/>
      <c r="H5" s="183"/>
      <c r="I5" s="183"/>
    </row>
    <row r="6" spans="1:9" ht="61.5" customHeight="1">
      <c r="A6" s="167"/>
      <c r="B6" s="183"/>
      <c r="C6" s="153"/>
      <c r="D6" s="180"/>
      <c r="E6" s="182"/>
      <c r="F6" s="57" t="s">
        <v>4</v>
      </c>
      <c r="G6" s="57" t="s">
        <v>5</v>
      </c>
      <c r="H6" s="57" t="s">
        <v>6</v>
      </c>
      <c r="I6" s="57" t="s">
        <v>7</v>
      </c>
    </row>
    <row r="7" spans="1:14" s="60" customFormat="1" ht="12">
      <c r="A7" s="58">
        <v>1</v>
      </c>
      <c r="B7" s="59">
        <v>2</v>
      </c>
      <c r="C7" s="59">
        <v>3</v>
      </c>
      <c r="D7" s="59">
        <v>4</v>
      </c>
      <c r="E7" s="59">
        <v>6</v>
      </c>
      <c r="F7" s="59">
        <v>7</v>
      </c>
      <c r="G7" s="59">
        <v>8</v>
      </c>
      <c r="H7" s="59">
        <v>9</v>
      </c>
      <c r="I7" s="59">
        <v>10</v>
      </c>
      <c r="J7" s="155"/>
      <c r="K7" s="155"/>
      <c r="L7" s="155"/>
      <c r="M7" s="155"/>
      <c r="N7" s="155"/>
    </row>
    <row r="8" spans="1:9" ht="30" customHeight="1">
      <c r="A8" s="61" t="s">
        <v>8</v>
      </c>
      <c r="B8" s="61"/>
      <c r="C8" s="61"/>
      <c r="D8" s="61"/>
      <c r="E8" s="61"/>
      <c r="F8" s="61"/>
      <c r="G8" s="61"/>
      <c r="H8" s="61"/>
      <c r="I8" s="61"/>
    </row>
    <row r="9" spans="1:12" ht="41.25" customHeight="1">
      <c r="A9" s="62" t="s">
        <v>215</v>
      </c>
      <c r="B9" s="63">
        <v>1000</v>
      </c>
      <c r="C9" s="121">
        <v>625.2</v>
      </c>
      <c r="D9" s="96">
        <v>860</v>
      </c>
      <c r="E9" s="96">
        <v>930</v>
      </c>
      <c r="F9" s="96">
        <v>233</v>
      </c>
      <c r="G9" s="96">
        <v>237</v>
      </c>
      <c r="H9" s="96">
        <v>243</v>
      </c>
      <c r="I9" s="96">
        <v>217</v>
      </c>
      <c r="J9" s="156">
        <f>SUM(F9:I9)</f>
        <v>930</v>
      </c>
      <c r="L9" s="157">
        <f>SUM(E9-J9)</f>
        <v>0</v>
      </c>
    </row>
    <row r="10" spans="1:12" ht="45.75" customHeight="1">
      <c r="A10" s="125" t="s">
        <v>9</v>
      </c>
      <c r="B10" s="63">
        <v>1010</v>
      </c>
      <c r="C10" s="123">
        <f>SUM(C11:C22)</f>
        <v>268.59999999999997</v>
      </c>
      <c r="D10" s="123">
        <f aca="true" t="shared" si="0" ref="D10:I10">SUM(D11:D23)</f>
        <v>364.5</v>
      </c>
      <c r="E10" s="123">
        <f t="shared" si="0"/>
        <v>391.2</v>
      </c>
      <c r="F10" s="123">
        <f t="shared" si="0"/>
        <v>91</v>
      </c>
      <c r="G10" s="123">
        <f t="shared" si="0"/>
        <v>111.8</v>
      </c>
      <c r="H10" s="123">
        <f t="shared" si="0"/>
        <v>97.4</v>
      </c>
      <c r="I10" s="123">
        <f t="shared" si="0"/>
        <v>91</v>
      </c>
      <c r="J10" s="156">
        <f aca="true" t="shared" si="1" ref="J10:J17">SUM(F10:I10)</f>
        <v>391.20000000000005</v>
      </c>
      <c r="L10" s="157">
        <f>SUM(E10-J10)</f>
        <v>-5.684341886080802E-14</v>
      </c>
    </row>
    <row r="11" spans="1:12" ht="28.5" customHeight="1">
      <c r="A11" s="62" t="s">
        <v>10</v>
      </c>
      <c r="B11" s="56">
        <v>1011</v>
      </c>
      <c r="C11" s="96">
        <v>5.9</v>
      </c>
      <c r="D11" s="96">
        <v>6.5</v>
      </c>
      <c r="E11" s="64">
        <v>8</v>
      </c>
      <c r="F11" s="64">
        <v>2</v>
      </c>
      <c r="G11" s="64">
        <v>2</v>
      </c>
      <c r="H11" s="64">
        <v>2</v>
      </c>
      <c r="I11" s="64">
        <v>2</v>
      </c>
      <c r="J11" s="156">
        <f t="shared" si="1"/>
        <v>8</v>
      </c>
      <c r="L11" s="157">
        <f aca="true" t="shared" si="2" ref="L11:L74">SUM(E11-J11)</f>
        <v>0</v>
      </c>
    </row>
    <row r="12" spans="1:12" ht="15.75">
      <c r="A12" s="62" t="s">
        <v>11</v>
      </c>
      <c r="B12" s="56">
        <v>1012</v>
      </c>
      <c r="C12" s="96">
        <v>0</v>
      </c>
      <c r="D12" s="96"/>
      <c r="E12" s="64"/>
      <c r="F12" s="64"/>
      <c r="G12" s="64"/>
      <c r="H12" s="64"/>
      <c r="I12" s="64"/>
      <c r="J12" s="156">
        <f t="shared" si="1"/>
        <v>0</v>
      </c>
      <c r="L12" s="157">
        <f t="shared" si="2"/>
        <v>0</v>
      </c>
    </row>
    <row r="13" spans="1:12" ht="15.75">
      <c r="A13" s="62" t="s">
        <v>12</v>
      </c>
      <c r="B13" s="56">
        <v>1013</v>
      </c>
      <c r="C13" s="96">
        <v>6.6</v>
      </c>
      <c r="D13" s="96">
        <v>9</v>
      </c>
      <c r="E13" s="64">
        <v>10</v>
      </c>
      <c r="F13" s="96">
        <v>2.5</v>
      </c>
      <c r="G13" s="96">
        <v>2.5</v>
      </c>
      <c r="H13" s="96">
        <v>2.5</v>
      </c>
      <c r="I13" s="96">
        <v>2.5</v>
      </c>
      <c r="J13" s="156">
        <f t="shared" si="1"/>
        <v>10</v>
      </c>
      <c r="L13" s="157">
        <f t="shared" si="2"/>
        <v>0</v>
      </c>
    </row>
    <row r="14" spans="1:12" ht="52.5" customHeight="1">
      <c r="A14" s="62" t="s">
        <v>191</v>
      </c>
      <c r="B14" s="56" t="s">
        <v>189</v>
      </c>
      <c r="C14" s="96">
        <v>4.6</v>
      </c>
      <c r="D14" s="96">
        <v>6.4</v>
      </c>
      <c r="E14" s="64">
        <v>8</v>
      </c>
      <c r="F14" s="64">
        <v>2</v>
      </c>
      <c r="G14" s="64">
        <v>2</v>
      </c>
      <c r="H14" s="64">
        <v>2</v>
      </c>
      <c r="I14" s="64">
        <v>2</v>
      </c>
      <c r="J14" s="156">
        <f t="shared" si="1"/>
        <v>8</v>
      </c>
      <c r="L14" s="157">
        <f t="shared" si="2"/>
        <v>0</v>
      </c>
    </row>
    <row r="15" spans="1:12" ht="15.75">
      <c r="A15" s="62" t="s">
        <v>13</v>
      </c>
      <c r="B15" s="56">
        <v>1014</v>
      </c>
      <c r="C15" s="96">
        <v>164.2</v>
      </c>
      <c r="D15" s="96">
        <v>270.1</v>
      </c>
      <c r="E15" s="96">
        <v>286.2</v>
      </c>
      <c r="F15" s="96">
        <v>66</v>
      </c>
      <c r="G15" s="96">
        <v>83</v>
      </c>
      <c r="H15" s="96">
        <v>71.2</v>
      </c>
      <c r="I15" s="96">
        <v>66</v>
      </c>
      <c r="J15" s="154">
        <f t="shared" si="1"/>
        <v>286.2</v>
      </c>
      <c r="L15" s="157">
        <f t="shared" si="2"/>
        <v>0</v>
      </c>
    </row>
    <row r="16" spans="1:12" ht="28.5">
      <c r="A16" s="62" t="s">
        <v>14</v>
      </c>
      <c r="B16" s="56">
        <v>1015</v>
      </c>
      <c r="C16" s="96">
        <v>31.2</v>
      </c>
      <c r="D16" s="96">
        <v>59.4</v>
      </c>
      <c r="E16" s="96">
        <v>63</v>
      </c>
      <c r="F16" s="96">
        <v>14.5</v>
      </c>
      <c r="G16" s="96">
        <v>18.3</v>
      </c>
      <c r="H16" s="96">
        <v>15.7</v>
      </c>
      <c r="I16" s="96">
        <v>14.5</v>
      </c>
      <c r="J16" s="158">
        <f t="shared" si="1"/>
        <v>63</v>
      </c>
      <c r="L16" s="157">
        <f t="shared" si="2"/>
        <v>0</v>
      </c>
    </row>
    <row r="17" spans="1:12" ht="85.5">
      <c r="A17" s="62" t="s">
        <v>15</v>
      </c>
      <c r="B17" s="56">
        <v>1016</v>
      </c>
      <c r="C17" s="96">
        <f>0.7</f>
        <v>0.7</v>
      </c>
      <c r="D17" s="96">
        <v>3.1</v>
      </c>
      <c r="E17" s="64">
        <v>4</v>
      </c>
      <c r="F17" s="64">
        <v>1</v>
      </c>
      <c r="G17" s="64">
        <v>1</v>
      </c>
      <c r="H17" s="64">
        <v>1</v>
      </c>
      <c r="I17" s="64">
        <v>1</v>
      </c>
      <c r="J17" s="158">
        <f t="shared" si="1"/>
        <v>4</v>
      </c>
      <c r="L17" s="157">
        <f t="shared" si="2"/>
        <v>0</v>
      </c>
    </row>
    <row r="18" spans="1:12" ht="42.75">
      <c r="A18" s="62" t="s">
        <v>16</v>
      </c>
      <c r="B18" s="56">
        <v>1017</v>
      </c>
      <c r="C18" s="159" t="s">
        <v>190</v>
      </c>
      <c r="D18" s="96"/>
      <c r="E18" s="65">
        <v>0</v>
      </c>
      <c r="F18" s="65"/>
      <c r="G18" s="65"/>
      <c r="H18" s="65"/>
      <c r="I18" s="65"/>
      <c r="L18" s="157">
        <f t="shared" si="2"/>
        <v>0</v>
      </c>
    </row>
    <row r="19" spans="1:12" ht="28.5">
      <c r="A19" s="62" t="s">
        <v>17</v>
      </c>
      <c r="B19" s="56">
        <v>1018</v>
      </c>
      <c r="C19" s="159"/>
      <c r="D19" s="96"/>
      <c r="E19" s="64"/>
      <c r="F19" s="64"/>
      <c r="G19" s="64"/>
      <c r="H19" s="64"/>
      <c r="I19" s="64"/>
      <c r="L19" s="157">
        <f t="shared" si="2"/>
        <v>0</v>
      </c>
    </row>
    <row r="20" spans="1:12" ht="20.25" customHeight="1">
      <c r="A20" s="160" t="s">
        <v>202</v>
      </c>
      <c r="B20" s="56" t="s">
        <v>192</v>
      </c>
      <c r="C20" s="96">
        <v>0</v>
      </c>
      <c r="D20" s="96">
        <v>2</v>
      </c>
      <c r="E20" s="64">
        <v>2</v>
      </c>
      <c r="F20" s="96">
        <v>0.5</v>
      </c>
      <c r="G20" s="96">
        <v>0.5</v>
      </c>
      <c r="H20" s="96">
        <v>0.5</v>
      </c>
      <c r="I20" s="96">
        <v>0.5</v>
      </c>
      <c r="J20" s="158">
        <f>SUM(F20:I20)</f>
        <v>2</v>
      </c>
      <c r="L20" s="157">
        <f t="shared" si="2"/>
        <v>0</v>
      </c>
    </row>
    <row r="21" spans="1:12" ht="36.75" customHeight="1">
      <c r="A21" s="160" t="s">
        <v>216</v>
      </c>
      <c r="B21" s="56" t="s">
        <v>193</v>
      </c>
      <c r="C21" s="96">
        <v>16</v>
      </c>
      <c r="D21" s="96"/>
      <c r="E21" s="64"/>
      <c r="F21" s="64"/>
      <c r="G21" s="64"/>
      <c r="H21" s="64"/>
      <c r="I21" s="64"/>
      <c r="L21" s="157">
        <f t="shared" si="2"/>
        <v>0</v>
      </c>
    </row>
    <row r="22" spans="1:12" ht="36.75" customHeight="1">
      <c r="A22" s="122" t="s">
        <v>217</v>
      </c>
      <c r="B22" s="56" t="s">
        <v>200</v>
      </c>
      <c r="C22" s="96">
        <v>39.4</v>
      </c>
      <c r="D22" s="96"/>
      <c r="E22" s="64"/>
      <c r="F22" s="64"/>
      <c r="G22" s="64"/>
      <c r="H22" s="64"/>
      <c r="I22" s="64"/>
      <c r="L22" s="157">
        <f t="shared" si="2"/>
        <v>0</v>
      </c>
    </row>
    <row r="23" spans="1:12" ht="36.75" customHeight="1">
      <c r="A23" s="160" t="s">
        <v>218</v>
      </c>
      <c r="B23" s="56" t="s">
        <v>201</v>
      </c>
      <c r="C23" s="96">
        <v>0</v>
      </c>
      <c r="D23" s="96">
        <v>8</v>
      </c>
      <c r="E23" s="64">
        <v>10</v>
      </c>
      <c r="F23" s="96">
        <v>2.5</v>
      </c>
      <c r="G23" s="96">
        <v>2.5</v>
      </c>
      <c r="H23" s="96">
        <v>2.5</v>
      </c>
      <c r="I23" s="96">
        <v>2.5</v>
      </c>
      <c r="J23" s="158">
        <f>SUM(F23:I23)</f>
        <v>10</v>
      </c>
      <c r="L23" s="157">
        <f t="shared" si="2"/>
        <v>0</v>
      </c>
    </row>
    <row r="24" spans="1:12" ht="28.5">
      <c r="A24" s="61" t="s">
        <v>18</v>
      </c>
      <c r="B24" s="66">
        <v>1020</v>
      </c>
      <c r="C24" s="96">
        <f aca="true" t="shared" si="3" ref="C24:I24">C9-C10</f>
        <v>356.6000000000001</v>
      </c>
      <c r="D24" s="98">
        <f t="shared" si="3"/>
        <v>495.5</v>
      </c>
      <c r="E24" s="98">
        <f t="shared" si="3"/>
        <v>538.8</v>
      </c>
      <c r="F24" s="67">
        <f t="shared" si="3"/>
        <v>142</v>
      </c>
      <c r="G24" s="67">
        <f t="shared" si="3"/>
        <v>125.2</v>
      </c>
      <c r="H24" s="67">
        <f t="shared" si="3"/>
        <v>145.6</v>
      </c>
      <c r="I24" s="67">
        <f t="shared" si="3"/>
        <v>126</v>
      </c>
      <c r="J24" s="158">
        <f>SUM(F24:I24)</f>
        <v>538.8</v>
      </c>
      <c r="L24" s="157">
        <f t="shared" si="2"/>
        <v>0</v>
      </c>
    </row>
    <row r="25" spans="1:12" ht="28.5">
      <c r="A25" s="125" t="s">
        <v>219</v>
      </c>
      <c r="B25" s="63">
        <v>1030</v>
      </c>
      <c r="C25" s="98">
        <f aca="true" t="shared" si="4" ref="C25:I25">SUM(C26:C48)</f>
        <v>376.09999999999997</v>
      </c>
      <c r="D25" s="98">
        <f>SUM(D26:D48)+D49</f>
        <v>480.3</v>
      </c>
      <c r="E25" s="98">
        <f t="shared" si="4"/>
        <v>524.4000000000001</v>
      </c>
      <c r="F25" s="98">
        <f t="shared" si="4"/>
        <v>132.3</v>
      </c>
      <c r="G25" s="98">
        <f t="shared" si="4"/>
        <v>124.3</v>
      </c>
      <c r="H25" s="98">
        <f t="shared" si="4"/>
        <v>143.8</v>
      </c>
      <c r="I25" s="98">
        <f t="shared" si="4"/>
        <v>124</v>
      </c>
      <c r="J25" s="158">
        <f>SUM(F25:I25)</f>
        <v>524.4000000000001</v>
      </c>
      <c r="L25" s="157">
        <f t="shared" si="2"/>
        <v>0</v>
      </c>
    </row>
    <row r="26" spans="1:12" ht="41.25" customHeight="1">
      <c r="A26" s="62" t="s">
        <v>19</v>
      </c>
      <c r="B26" s="63">
        <v>1031</v>
      </c>
      <c r="C26" s="159" t="s">
        <v>190</v>
      </c>
      <c r="D26" s="159"/>
      <c r="E26" s="64">
        <f>F26+G26+H26+I26</f>
        <v>0</v>
      </c>
      <c r="F26" s="64"/>
      <c r="G26" s="64"/>
      <c r="H26" s="64"/>
      <c r="I26" s="64"/>
      <c r="L26" s="157">
        <f t="shared" si="2"/>
        <v>0</v>
      </c>
    </row>
    <row r="27" spans="1:12" ht="28.5">
      <c r="A27" s="62" t="s">
        <v>20</v>
      </c>
      <c r="B27" s="63">
        <v>1032</v>
      </c>
      <c r="C27" s="159" t="s">
        <v>190</v>
      </c>
      <c r="D27" s="159"/>
      <c r="E27" s="64">
        <f aca="true" t="shared" si="5" ref="E27:E37">F27+G27+H27+I27</f>
        <v>0</v>
      </c>
      <c r="F27" s="64"/>
      <c r="G27" s="64"/>
      <c r="H27" s="64"/>
      <c r="I27" s="64"/>
      <c r="L27" s="157">
        <f t="shared" si="2"/>
        <v>0</v>
      </c>
    </row>
    <row r="28" spans="1:12" ht="28.5" customHeight="1">
      <c r="A28" s="62" t="s">
        <v>10</v>
      </c>
      <c r="B28" s="56" t="s">
        <v>197</v>
      </c>
      <c r="C28" s="96">
        <v>3.6</v>
      </c>
      <c r="D28" s="159">
        <v>6</v>
      </c>
      <c r="E28" s="64">
        <v>7</v>
      </c>
      <c r="F28" s="96">
        <v>2</v>
      </c>
      <c r="G28" s="96">
        <v>3</v>
      </c>
      <c r="H28" s="96">
        <v>2</v>
      </c>
      <c r="I28" s="64">
        <v>0</v>
      </c>
      <c r="J28" s="158">
        <f>SUM(F28:I28)</f>
        <v>7</v>
      </c>
      <c r="L28" s="157">
        <f t="shared" si="2"/>
        <v>0</v>
      </c>
    </row>
    <row r="29" spans="1:15" ht="28.5">
      <c r="A29" s="62" t="s">
        <v>21</v>
      </c>
      <c r="B29" s="63">
        <v>1033</v>
      </c>
      <c r="C29" s="159" t="s">
        <v>190</v>
      </c>
      <c r="D29" s="96"/>
      <c r="E29" s="64">
        <f t="shared" si="5"/>
        <v>0</v>
      </c>
      <c r="F29" s="64"/>
      <c r="G29" s="64"/>
      <c r="H29" s="64"/>
      <c r="I29" s="64"/>
      <c r="L29" s="157">
        <f t="shared" si="2"/>
        <v>0</v>
      </c>
      <c r="O29" s="70"/>
    </row>
    <row r="30" spans="1:15" ht="28.5">
      <c r="A30" s="62" t="s">
        <v>22</v>
      </c>
      <c r="B30" s="63">
        <v>1034</v>
      </c>
      <c r="C30" s="159" t="s">
        <v>190</v>
      </c>
      <c r="D30" s="96"/>
      <c r="E30" s="64">
        <f t="shared" si="5"/>
        <v>0</v>
      </c>
      <c r="F30" s="64"/>
      <c r="G30" s="64"/>
      <c r="H30" s="64"/>
      <c r="I30" s="64"/>
      <c r="L30" s="157">
        <f t="shared" si="2"/>
        <v>0</v>
      </c>
      <c r="O30" s="70"/>
    </row>
    <row r="31" spans="1:15" ht="28.5">
      <c r="A31" s="62" t="s">
        <v>23</v>
      </c>
      <c r="B31" s="63">
        <v>1035</v>
      </c>
      <c r="C31" s="159" t="s">
        <v>190</v>
      </c>
      <c r="D31" s="96"/>
      <c r="E31" s="64">
        <f t="shared" si="5"/>
        <v>0</v>
      </c>
      <c r="F31" s="64"/>
      <c r="G31" s="64"/>
      <c r="H31" s="64"/>
      <c r="I31" s="64"/>
      <c r="L31" s="157">
        <f t="shared" si="2"/>
        <v>0</v>
      </c>
      <c r="O31" s="70"/>
    </row>
    <row r="32" spans="1:15" ht="30" customHeight="1">
      <c r="A32" s="62" t="s">
        <v>24</v>
      </c>
      <c r="B32" s="63">
        <v>1036</v>
      </c>
      <c r="C32" s="124">
        <v>2.2</v>
      </c>
      <c r="D32" s="159">
        <v>4.5</v>
      </c>
      <c r="E32" s="96">
        <v>5</v>
      </c>
      <c r="F32" s="96">
        <v>2</v>
      </c>
      <c r="G32" s="96">
        <v>1.5</v>
      </c>
      <c r="H32" s="96">
        <v>1.5</v>
      </c>
      <c r="I32" s="96">
        <v>0</v>
      </c>
      <c r="J32" s="158">
        <f>SUM(F32:I32)</f>
        <v>5</v>
      </c>
      <c r="L32" s="157">
        <f t="shared" si="2"/>
        <v>0</v>
      </c>
      <c r="O32" s="70"/>
    </row>
    <row r="33" spans="1:15" ht="28.5">
      <c r="A33" s="62" t="s">
        <v>195</v>
      </c>
      <c r="B33" s="63">
        <v>1037</v>
      </c>
      <c r="C33" s="96">
        <v>2.1</v>
      </c>
      <c r="D33" s="159">
        <v>1.3</v>
      </c>
      <c r="E33" s="96">
        <v>3</v>
      </c>
      <c r="F33" s="96">
        <v>1</v>
      </c>
      <c r="G33" s="96">
        <v>1</v>
      </c>
      <c r="H33" s="96">
        <v>1</v>
      </c>
      <c r="I33" s="96">
        <v>0</v>
      </c>
      <c r="J33" s="158">
        <f>SUM(F33:I33)</f>
        <v>3</v>
      </c>
      <c r="L33" s="157">
        <f t="shared" si="2"/>
        <v>0</v>
      </c>
      <c r="O33" s="70"/>
    </row>
    <row r="34" spans="1:15" ht="15.75">
      <c r="A34" s="62" t="s">
        <v>25</v>
      </c>
      <c r="B34" s="63">
        <v>1038</v>
      </c>
      <c r="C34" s="96">
        <v>275.3</v>
      </c>
      <c r="D34" s="159">
        <v>353.7</v>
      </c>
      <c r="E34" s="96">
        <v>385.6</v>
      </c>
      <c r="F34" s="96">
        <v>89.8</v>
      </c>
      <c r="G34" s="96">
        <v>89.8</v>
      </c>
      <c r="H34" s="96">
        <v>107.8</v>
      </c>
      <c r="I34" s="96">
        <v>98.2</v>
      </c>
      <c r="J34" s="158">
        <f>SUM(F34:I34)</f>
        <v>385.59999999999997</v>
      </c>
      <c r="L34" s="157">
        <f t="shared" si="2"/>
        <v>5.684341886080802E-14</v>
      </c>
      <c r="O34" s="70"/>
    </row>
    <row r="35" spans="1:15" ht="30" customHeight="1">
      <c r="A35" s="62" t="s">
        <v>26</v>
      </c>
      <c r="B35" s="63">
        <v>1039</v>
      </c>
      <c r="C35" s="96">
        <v>66</v>
      </c>
      <c r="D35" s="159">
        <v>77.8</v>
      </c>
      <c r="E35" s="96">
        <v>84.8</v>
      </c>
      <c r="F35" s="96">
        <v>20</v>
      </c>
      <c r="G35" s="96">
        <v>20</v>
      </c>
      <c r="H35" s="96">
        <v>23</v>
      </c>
      <c r="I35" s="96">
        <v>21.8</v>
      </c>
      <c r="J35" s="158">
        <f>SUM(F35:I35)</f>
        <v>84.8</v>
      </c>
      <c r="L35" s="157">
        <f t="shared" si="2"/>
        <v>0</v>
      </c>
      <c r="O35" s="70"/>
    </row>
    <row r="36" spans="1:15" ht="71.25">
      <c r="A36" s="62" t="s">
        <v>27</v>
      </c>
      <c r="B36" s="63">
        <v>1040</v>
      </c>
      <c r="C36" s="96">
        <v>18</v>
      </c>
      <c r="D36" s="159">
        <v>19</v>
      </c>
      <c r="E36" s="64">
        <v>18</v>
      </c>
      <c r="F36" s="64">
        <v>6</v>
      </c>
      <c r="G36" s="64">
        <v>6</v>
      </c>
      <c r="H36" s="64">
        <v>4</v>
      </c>
      <c r="I36" s="64">
        <v>2</v>
      </c>
      <c r="J36" s="158">
        <f>SUM(F36:I36)</f>
        <v>18</v>
      </c>
      <c r="L36" s="157">
        <f t="shared" si="2"/>
        <v>0</v>
      </c>
      <c r="O36" s="70"/>
    </row>
    <row r="37" spans="1:15" ht="71.25">
      <c r="A37" s="62" t="s">
        <v>28</v>
      </c>
      <c r="B37" s="63">
        <v>1041</v>
      </c>
      <c r="C37" s="159"/>
      <c r="D37" s="159"/>
      <c r="E37" s="64">
        <f t="shared" si="5"/>
        <v>0</v>
      </c>
      <c r="F37" s="64"/>
      <c r="G37" s="64"/>
      <c r="H37" s="64"/>
      <c r="I37" s="64"/>
      <c r="L37" s="157">
        <f t="shared" si="2"/>
        <v>0</v>
      </c>
      <c r="O37" s="70"/>
    </row>
    <row r="38" spans="1:15" ht="57">
      <c r="A38" s="62" t="s">
        <v>29</v>
      </c>
      <c r="B38" s="63">
        <v>1042</v>
      </c>
      <c r="C38" s="159"/>
      <c r="D38" s="159"/>
      <c r="E38" s="64"/>
      <c r="F38" s="64"/>
      <c r="G38" s="64"/>
      <c r="H38" s="64"/>
      <c r="I38" s="64"/>
      <c r="L38" s="157">
        <f t="shared" si="2"/>
        <v>0</v>
      </c>
      <c r="O38" s="70"/>
    </row>
    <row r="39" spans="1:15" ht="42.75">
      <c r="A39" s="62" t="s">
        <v>30</v>
      </c>
      <c r="B39" s="63">
        <v>1043</v>
      </c>
      <c r="C39" s="159"/>
      <c r="D39" s="159"/>
      <c r="E39" s="64"/>
      <c r="F39" s="64"/>
      <c r="G39" s="64"/>
      <c r="H39" s="64"/>
      <c r="I39" s="64"/>
      <c r="L39" s="157">
        <f t="shared" si="2"/>
        <v>0</v>
      </c>
      <c r="O39" s="70"/>
    </row>
    <row r="40" spans="1:15" ht="28.5">
      <c r="A40" s="62" t="s">
        <v>31</v>
      </c>
      <c r="B40" s="63">
        <v>1044</v>
      </c>
      <c r="C40" s="96">
        <f>0.3+0.5</f>
        <v>0.8</v>
      </c>
      <c r="D40" s="96">
        <f>3</f>
        <v>3</v>
      </c>
      <c r="E40" s="64">
        <v>6</v>
      </c>
      <c r="F40" s="96">
        <v>3</v>
      </c>
      <c r="G40" s="96">
        <v>0</v>
      </c>
      <c r="H40" s="96">
        <v>1.5</v>
      </c>
      <c r="I40" s="96">
        <v>1.5</v>
      </c>
      <c r="J40" s="158">
        <f>SUM(F40:I40)</f>
        <v>6</v>
      </c>
      <c r="L40" s="157">
        <f t="shared" si="2"/>
        <v>0</v>
      </c>
      <c r="O40" s="70"/>
    </row>
    <row r="41" spans="1:15" ht="51" customHeight="1">
      <c r="A41" s="62" t="s">
        <v>196</v>
      </c>
      <c r="B41" s="63">
        <v>1045</v>
      </c>
      <c r="C41" s="96">
        <v>0.9</v>
      </c>
      <c r="D41" s="159">
        <v>3</v>
      </c>
      <c r="E41" s="64">
        <v>3</v>
      </c>
      <c r="F41" s="64">
        <v>3</v>
      </c>
      <c r="G41" s="64">
        <v>0</v>
      </c>
      <c r="H41" s="64"/>
      <c r="I41" s="64"/>
      <c r="J41" s="158">
        <f>SUM(F41:I41)</f>
        <v>3</v>
      </c>
      <c r="L41" s="157">
        <f t="shared" si="2"/>
        <v>0</v>
      </c>
      <c r="O41" s="70"/>
    </row>
    <row r="42" spans="1:15" ht="15.75">
      <c r="A42" s="62" t="s">
        <v>32</v>
      </c>
      <c r="B42" s="63">
        <v>1046</v>
      </c>
      <c r="C42" s="159"/>
      <c r="D42" s="159"/>
      <c r="E42" s="64"/>
      <c r="F42" s="64"/>
      <c r="G42" s="64"/>
      <c r="H42" s="64"/>
      <c r="I42" s="64"/>
      <c r="L42" s="157">
        <f t="shared" si="2"/>
        <v>0</v>
      </c>
      <c r="O42" s="70"/>
    </row>
    <row r="43" spans="1:15" ht="15.75">
      <c r="A43" s="62" t="s">
        <v>33</v>
      </c>
      <c r="B43" s="63">
        <v>1047</v>
      </c>
      <c r="C43" s="159"/>
      <c r="D43" s="159"/>
      <c r="E43" s="64"/>
      <c r="F43" s="64"/>
      <c r="G43" s="64"/>
      <c r="H43" s="64"/>
      <c r="I43" s="64"/>
      <c r="L43" s="157">
        <f t="shared" si="2"/>
        <v>0</v>
      </c>
      <c r="O43" s="70"/>
    </row>
    <row r="44" spans="1:15" ht="42.75">
      <c r="A44" s="62" t="s">
        <v>34</v>
      </c>
      <c r="B44" s="63">
        <v>1048</v>
      </c>
      <c r="C44" s="159"/>
      <c r="D44" s="159"/>
      <c r="E44" s="64"/>
      <c r="F44" s="64"/>
      <c r="G44" s="64"/>
      <c r="H44" s="64"/>
      <c r="I44" s="64"/>
      <c r="L44" s="157">
        <f t="shared" si="2"/>
        <v>0</v>
      </c>
      <c r="O44" s="70"/>
    </row>
    <row r="45" spans="1:15" ht="42.75">
      <c r="A45" s="62" t="s">
        <v>35</v>
      </c>
      <c r="B45" s="63">
        <v>1049</v>
      </c>
      <c r="C45" s="159"/>
      <c r="D45" s="159"/>
      <c r="E45" s="64"/>
      <c r="F45" s="64"/>
      <c r="G45" s="64"/>
      <c r="H45" s="64"/>
      <c r="I45" s="64"/>
      <c r="L45" s="157">
        <f t="shared" si="2"/>
        <v>0</v>
      </c>
      <c r="O45" s="70"/>
    </row>
    <row r="46" spans="1:15" ht="71.25">
      <c r="A46" s="62" t="s">
        <v>213</v>
      </c>
      <c r="B46" s="63">
        <v>1050</v>
      </c>
      <c r="C46" s="159"/>
      <c r="D46" s="159"/>
      <c r="E46" s="64"/>
      <c r="F46" s="64"/>
      <c r="G46" s="64"/>
      <c r="H46" s="64"/>
      <c r="I46" s="64"/>
      <c r="L46" s="157">
        <f t="shared" si="2"/>
        <v>0</v>
      </c>
      <c r="O46" s="70"/>
    </row>
    <row r="47" spans="1:15" ht="28.5">
      <c r="A47" s="62" t="s">
        <v>36</v>
      </c>
      <c r="B47" s="55" t="s">
        <v>37</v>
      </c>
      <c r="C47" s="159"/>
      <c r="D47" s="159"/>
      <c r="E47" s="64"/>
      <c r="F47" s="64"/>
      <c r="G47" s="64"/>
      <c r="H47" s="64"/>
      <c r="I47" s="64"/>
      <c r="L47" s="157">
        <f t="shared" si="2"/>
        <v>0</v>
      </c>
      <c r="O47" s="70"/>
    </row>
    <row r="48" spans="1:12" ht="85.5">
      <c r="A48" s="62" t="s">
        <v>235</v>
      </c>
      <c r="B48" s="56" t="s">
        <v>194</v>
      </c>
      <c r="C48" s="96">
        <v>7.2</v>
      </c>
      <c r="D48" s="96">
        <v>10</v>
      </c>
      <c r="E48" s="64">
        <v>12</v>
      </c>
      <c r="F48" s="96">
        <v>5.5</v>
      </c>
      <c r="G48" s="64">
        <v>3</v>
      </c>
      <c r="H48" s="64">
        <v>3</v>
      </c>
      <c r="I48" s="64">
        <v>0.5</v>
      </c>
      <c r="J48" s="161">
        <f>SUM(F48:I48)</f>
        <v>12</v>
      </c>
      <c r="L48" s="157">
        <f t="shared" si="2"/>
        <v>0</v>
      </c>
    </row>
    <row r="49" spans="1:15" ht="28.5">
      <c r="A49" s="68" t="s">
        <v>220</v>
      </c>
      <c r="B49" s="63">
        <v>1051</v>
      </c>
      <c r="C49" s="159">
        <v>0</v>
      </c>
      <c r="D49" s="159">
        <v>2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L49" s="157">
        <f t="shared" si="2"/>
        <v>0</v>
      </c>
      <c r="O49" s="70"/>
    </row>
    <row r="50" spans="1:12" ht="13.5" customHeight="1">
      <c r="A50" s="68" t="s">
        <v>234</v>
      </c>
      <c r="B50" s="63">
        <v>1060</v>
      </c>
      <c r="C50" s="159"/>
      <c r="D50" s="159"/>
      <c r="E50" s="64"/>
      <c r="F50" s="64"/>
      <c r="G50" s="64"/>
      <c r="H50" s="64"/>
      <c r="I50" s="64"/>
      <c r="L50" s="157">
        <f t="shared" si="2"/>
        <v>0</v>
      </c>
    </row>
    <row r="51" spans="1:12" ht="13.5" customHeight="1">
      <c r="A51" s="62" t="s">
        <v>38</v>
      </c>
      <c r="B51" s="63">
        <v>1061</v>
      </c>
      <c r="C51" s="159"/>
      <c r="D51" s="159"/>
      <c r="E51" s="64"/>
      <c r="F51" s="64"/>
      <c r="G51" s="64"/>
      <c r="H51" s="64"/>
      <c r="I51" s="64"/>
      <c r="L51" s="157">
        <f t="shared" si="2"/>
        <v>0</v>
      </c>
    </row>
    <row r="52" spans="1:12" ht="27.75" customHeight="1">
      <c r="A52" s="62" t="s">
        <v>39</v>
      </c>
      <c r="B52" s="63">
        <v>1062</v>
      </c>
      <c r="C52" s="159"/>
      <c r="D52" s="159"/>
      <c r="E52" s="64"/>
      <c r="F52" s="64"/>
      <c r="G52" s="64"/>
      <c r="H52" s="64"/>
      <c r="I52" s="64"/>
      <c r="L52" s="157">
        <f t="shared" si="2"/>
        <v>0</v>
      </c>
    </row>
    <row r="53" spans="1:12" ht="12.75" customHeight="1">
      <c r="A53" s="62" t="s">
        <v>25</v>
      </c>
      <c r="B53" s="63">
        <v>1063</v>
      </c>
      <c r="C53" s="159"/>
      <c r="D53" s="159"/>
      <c r="E53" s="64"/>
      <c r="F53" s="64"/>
      <c r="G53" s="64"/>
      <c r="H53" s="64"/>
      <c r="I53" s="64"/>
      <c r="L53" s="157">
        <f t="shared" si="2"/>
        <v>0</v>
      </c>
    </row>
    <row r="54" spans="1:12" ht="13.5" customHeight="1">
      <c r="A54" s="62" t="s">
        <v>26</v>
      </c>
      <c r="B54" s="63">
        <v>1064</v>
      </c>
      <c r="C54" s="159"/>
      <c r="D54" s="159"/>
      <c r="E54" s="64"/>
      <c r="F54" s="64"/>
      <c r="G54" s="64"/>
      <c r="H54" s="64"/>
      <c r="I54" s="64"/>
      <c r="L54" s="157">
        <f t="shared" si="2"/>
        <v>0</v>
      </c>
    </row>
    <row r="55" spans="1:12" ht="28.5" customHeight="1">
      <c r="A55" s="62" t="s">
        <v>40</v>
      </c>
      <c r="B55" s="63">
        <v>1065</v>
      </c>
      <c r="C55" s="159"/>
      <c r="D55" s="159"/>
      <c r="E55" s="64"/>
      <c r="F55" s="64"/>
      <c r="G55" s="64"/>
      <c r="H55" s="64"/>
      <c r="I55" s="64"/>
      <c r="L55" s="157">
        <f t="shared" si="2"/>
        <v>0</v>
      </c>
    </row>
    <row r="56" spans="1:12" ht="13.5" customHeight="1">
      <c r="A56" s="62" t="s">
        <v>41</v>
      </c>
      <c r="B56" s="63">
        <v>1066</v>
      </c>
      <c r="C56" s="159"/>
      <c r="D56" s="159"/>
      <c r="E56" s="64"/>
      <c r="F56" s="64"/>
      <c r="G56" s="64"/>
      <c r="H56" s="64"/>
      <c r="I56" s="64"/>
      <c r="L56" s="157">
        <f t="shared" si="2"/>
        <v>0</v>
      </c>
    </row>
    <row r="57" spans="1:12" ht="28.5" customHeight="1">
      <c r="A57" s="62" t="s">
        <v>221</v>
      </c>
      <c r="B57" s="63">
        <v>1067</v>
      </c>
      <c r="C57" s="159"/>
      <c r="D57" s="159"/>
      <c r="E57" s="64"/>
      <c r="F57" s="64"/>
      <c r="G57" s="64"/>
      <c r="H57" s="64"/>
      <c r="I57" s="64"/>
      <c r="L57" s="157">
        <f t="shared" si="2"/>
        <v>0</v>
      </c>
    </row>
    <row r="58" spans="1:12" ht="15.75">
      <c r="A58" s="71" t="s">
        <v>222</v>
      </c>
      <c r="B58" s="63">
        <v>1070</v>
      </c>
      <c r="C58" s="96">
        <v>3.8</v>
      </c>
      <c r="D58" s="159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L58" s="157">
        <f t="shared" si="2"/>
        <v>0</v>
      </c>
    </row>
    <row r="59" spans="1:12" ht="36" customHeight="1">
      <c r="A59" s="72" t="s">
        <v>223</v>
      </c>
      <c r="B59" s="63">
        <v>1080</v>
      </c>
      <c r="C59" s="96">
        <v>0.5</v>
      </c>
      <c r="D59" s="159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L59" s="157">
        <f t="shared" si="2"/>
        <v>0</v>
      </c>
    </row>
    <row r="60" spans="1:14" ht="28.5">
      <c r="A60" s="61" t="s">
        <v>42</v>
      </c>
      <c r="B60" s="66">
        <v>1100</v>
      </c>
      <c r="C60" s="98">
        <f>SUM(C24+C58-C25-C50)</f>
        <v>-15.699999999999875</v>
      </c>
      <c r="D60" s="131">
        <f>SUM(D24+D67-D25-D49)</f>
        <v>16.19999999999999</v>
      </c>
      <c r="E60" s="131">
        <f>SUM(E24-E25-E49)</f>
        <v>14.399999999999864</v>
      </c>
      <c r="F60" s="131">
        <f>SUM(F24-F25-F49)</f>
        <v>9.699999999999989</v>
      </c>
      <c r="G60" s="131">
        <f>SUM(G24-G25-G49)</f>
        <v>0.9000000000000057</v>
      </c>
      <c r="H60" s="131">
        <f>SUM(H24-H25-H49)</f>
        <v>1.799999999999983</v>
      </c>
      <c r="I60" s="131">
        <f>SUM(I24-I25-I49)</f>
        <v>2</v>
      </c>
      <c r="J60" s="157">
        <f>SUM(F60:I60)</f>
        <v>14.399999999999977</v>
      </c>
      <c r="L60" s="157">
        <f t="shared" si="2"/>
        <v>-1.1368683772161603E-13</v>
      </c>
      <c r="M60" s="157">
        <f>SUM(C24+C58-C25-C50)</f>
        <v>-15.699999999999875</v>
      </c>
      <c r="N60" s="157">
        <f>SUM(D24+D67-D25-D49)</f>
        <v>16.19999999999999</v>
      </c>
    </row>
    <row r="61" spans="1:12" ht="28.5">
      <c r="A61" s="62" t="s">
        <v>224</v>
      </c>
      <c r="B61" s="63">
        <v>1110</v>
      </c>
      <c r="C61" s="159">
        <v>0</v>
      </c>
      <c r="D61" s="159"/>
      <c r="E61" s="64"/>
      <c r="F61" s="64"/>
      <c r="G61" s="64"/>
      <c r="H61" s="64"/>
      <c r="I61" s="64"/>
      <c r="L61" s="157">
        <f t="shared" si="2"/>
        <v>0</v>
      </c>
    </row>
    <row r="62" spans="1:12" ht="28.5">
      <c r="A62" s="62" t="s">
        <v>225</v>
      </c>
      <c r="B62" s="63">
        <v>1120</v>
      </c>
      <c r="C62" s="159">
        <v>0</v>
      </c>
      <c r="D62" s="159"/>
      <c r="E62" s="64"/>
      <c r="F62" s="64"/>
      <c r="G62" s="64"/>
      <c r="H62" s="64"/>
      <c r="I62" s="64"/>
      <c r="L62" s="157">
        <f t="shared" si="2"/>
        <v>0</v>
      </c>
    </row>
    <row r="63" spans="1:12" ht="0.75" customHeight="1">
      <c r="A63" s="62"/>
      <c r="B63" s="63"/>
      <c r="C63" s="159"/>
      <c r="D63" s="159"/>
      <c r="E63" s="64"/>
      <c r="F63" s="64"/>
      <c r="G63" s="64"/>
      <c r="H63" s="64"/>
      <c r="I63" s="64"/>
      <c r="L63" s="157">
        <f t="shared" si="2"/>
        <v>0</v>
      </c>
    </row>
    <row r="64" spans="1:12" ht="8.25" customHeight="1" hidden="1">
      <c r="A64" s="62"/>
      <c r="B64" s="63"/>
      <c r="C64" s="159"/>
      <c r="D64" s="159"/>
      <c r="E64" s="64"/>
      <c r="F64" s="64"/>
      <c r="G64" s="64"/>
      <c r="H64" s="64"/>
      <c r="I64" s="64"/>
      <c r="L64" s="157">
        <f t="shared" si="2"/>
        <v>0</v>
      </c>
    </row>
    <row r="65" spans="1:12" ht="28.5">
      <c r="A65" s="62" t="s">
        <v>226</v>
      </c>
      <c r="B65" s="63">
        <v>1130</v>
      </c>
      <c r="C65" s="159"/>
      <c r="D65" s="159"/>
      <c r="E65" s="64"/>
      <c r="F65" s="64"/>
      <c r="G65" s="64"/>
      <c r="H65" s="64"/>
      <c r="I65" s="64"/>
      <c r="L65" s="157">
        <f t="shared" si="2"/>
        <v>0</v>
      </c>
    </row>
    <row r="66" spans="1:12" ht="27" customHeight="1">
      <c r="A66" s="62" t="s">
        <v>227</v>
      </c>
      <c r="B66" s="63">
        <v>1140</v>
      </c>
      <c r="C66" s="159">
        <v>0</v>
      </c>
      <c r="D66" s="159"/>
      <c r="E66" s="64"/>
      <c r="F66" s="64"/>
      <c r="G66" s="64"/>
      <c r="H66" s="64"/>
      <c r="I66" s="64"/>
      <c r="L66" s="157">
        <f t="shared" si="2"/>
        <v>0</v>
      </c>
    </row>
    <row r="67" spans="1:12" ht="28.5">
      <c r="A67" s="62" t="s">
        <v>228</v>
      </c>
      <c r="B67" s="63">
        <v>1150</v>
      </c>
      <c r="C67" s="159">
        <v>0</v>
      </c>
      <c r="D67" s="96">
        <v>3</v>
      </c>
      <c r="E67" s="64">
        <v>3</v>
      </c>
      <c r="F67" s="64">
        <v>1</v>
      </c>
      <c r="G67" s="64">
        <v>1</v>
      </c>
      <c r="H67" s="96">
        <v>0.5</v>
      </c>
      <c r="I67" s="96">
        <v>0.5</v>
      </c>
      <c r="J67" s="161">
        <f>SUM(F67:I67)</f>
        <v>3</v>
      </c>
      <c r="L67" s="157">
        <f t="shared" si="2"/>
        <v>0</v>
      </c>
    </row>
    <row r="68" spans="1:12" ht="28.5">
      <c r="A68" s="62" t="s">
        <v>17</v>
      </c>
      <c r="B68" s="63">
        <v>1160</v>
      </c>
      <c r="C68" s="96">
        <v>1.9</v>
      </c>
      <c r="D68" s="159">
        <v>0</v>
      </c>
      <c r="E68" s="64">
        <v>0</v>
      </c>
      <c r="F68" s="64"/>
      <c r="G68" s="64"/>
      <c r="H68" s="64"/>
      <c r="I68" s="64"/>
      <c r="L68" s="157">
        <f t="shared" si="2"/>
        <v>0</v>
      </c>
    </row>
    <row r="69" spans="1:12" ht="28.5">
      <c r="A69" s="61" t="s">
        <v>43</v>
      </c>
      <c r="B69" s="66">
        <v>1170</v>
      </c>
      <c r="C69" s="98">
        <f>SUM(C60+C61+C65-C66-C62)</f>
        <v>-15.699999999999875</v>
      </c>
      <c r="D69" s="98">
        <f aca="true" t="shared" si="6" ref="D69:I69">SUM(D60+D61+D65+D67-D66-D62-D68)</f>
        <v>19.19999999999999</v>
      </c>
      <c r="E69" s="98">
        <f t="shared" si="6"/>
        <v>17.399999999999864</v>
      </c>
      <c r="F69" s="98">
        <f t="shared" si="6"/>
        <v>10.699999999999989</v>
      </c>
      <c r="G69" s="98">
        <f t="shared" si="6"/>
        <v>1.9000000000000057</v>
      </c>
      <c r="H69" s="98">
        <f t="shared" si="6"/>
        <v>2.299999999999983</v>
      </c>
      <c r="I69" s="98">
        <f t="shared" si="6"/>
        <v>2.5</v>
      </c>
      <c r="J69" s="156">
        <f>SUM(F69:I69)</f>
        <v>17.399999999999977</v>
      </c>
      <c r="L69" s="157">
        <f t="shared" si="2"/>
        <v>-1.1368683772161603E-13</v>
      </c>
    </row>
    <row r="70" spans="1:12" ht="30" customHeight="1">
      <c r="A70" s="62" t="s">
        <v>229</v>
      </c>
      <c r="B70" s="56">
        <v>1180</v>
      </c>
      <c r="C70" s="159">
        <v>0</v>
      </c>
      <c r="D70" s="96">
        <v>4</v>
      </c>
      <c r="E70" s="96">
        <f>SUM(F70:I70)</f>
        <v>3.1</v>
      </c>
      <c r="F70" s="96">
        <v>3.1</v>
      </c>
      <c r="G70" s="64"/>
      <c r="H70" s="64"/>
      <c r="I70" s="64"/>
      <c r="J70" s="156">
        <f>SUM(F70:I70)</f>
        <v>3.1</v>
      </c>
      <c r="L70" s="157">
        <f t="shared" si="2"/>
        <v>0</v>
      </c>
    </row>
    <row r="71" spans="1:12" ht="28.5">
      <c r="A71" s="62" t="s">
        <v>230</v>
      </c>
      <c r="B71" s="56">
        <v>1181</v>
      </c>
      <c r="C71" s="159"/>
      <c r="D71" s="159"/>
      <c r="E71" s="64"/>
      <c r="F71" s="64"/>
      <c r="G71" s="64"/>
      <c r="H71" s="64"/>
      <c r="I71" s="64"/>
      <c r="J71" s="156"/>
      <c r="L71" s="157">
        <f t="shared" si="2"/>
        <v>0</v>
      </c>
    </row>
    <row r="72" spans="1:12" ht="28.5">
      <c r="A72" s="61" t="s">
        <v>44</v>
      </c>
      <c r="B72" s="66">
        <v>1200</v>
      </c>
      <c r="C72" s="98">
        <f>SUM(C60+C67-C68)</f>
        <v>-17.599999999999874</v>
      </c>
      <c r="D72" s="98">
        <f aca="true" t="shared" si="7" ref="D72:I72">SUM(D60+D67-D68-D70)</f>
        <v>15.199999999999989</v>
      </c>
      <c r="E72" s="98">
        <f t="shared" si="7"/>
        <v>14.299999999999864</v>
      </c>
      <c r="F72" s="98">
        <f t="shared" si="7"/>
        <v>7.599999999999989</v>
      </c>
      <c r="G72" s="98">
        <f t="shared" si="7"/>
        <v>1.9000000000000057</v>
      </c>
      <c r="H72" s="98">
        <f t="shared" si="7"/>
        <v>2.299999999999983</v>
      </c>
      <c r="I72" s="98">
        <f t="shared" si="7"/>
        <v>2.5</v>
      </c>
      <c r="J72" s="156">
        <f>SUM(F72:I72)</f>
        <v>14.299999999999978</v>
      </c>
      <c r="L72" s="157">
        <f t="shared" si="2"/>
        <v>-1.1368683772161603E-13</v>
      </c>
    </row>
    <row r="73" spans="1:12" ht="15.75">
      <c r="A73" s="62" t="s">
        <v>45</v>
      </c>
      <c r="B73" s="55">
        <v>1201</v>
      </c>
      <c r="C73" s="159">
        <v>0</v>
      </c>
      <c r="D73" s="159">
        <v>0</v>
      </c>
      <c r="E73" s="64"/>
      <c r="F73" s="64"/>
      <c r="G73" s="64"/>
      <c r="H73" s="64"/>
      <c r="I73" s="64"/>
      <c r="L73" s="157">
        <f t="shared" si="2"/>
        <v>0</v>
      </c>
    </row>
    <row r="74" spans="1:12" ht="15.75">
      <c r="A74" s="62" t="s">
        <v>46</v>
      </c>
      <c r="B74" s="55">
        <v>1202</v>
      </c>
      <c r="C74" s="159"/>
      <c r="D74" s="159"/>
      <c r="E74" s="64"/>
      <c r="F74" s="64"/>
      <c r="G74" s="64"/>
      <c r="H74" s="64"/>
      <c r="I74" s="64"/>
      <c r="L74" s="157">
        <f t="shared" si="2"/>
        <v>0</v>
      </c>
    </row>
    <row r="75" spans="1:12" ht="15.75">
      <c r="A75" s="61" t="s">
        <v>231</v>
      </c>
      <c r="B75" s="63">
        <v>1210</v>
      </c>
      <c r="C75" s="162">
        <f>SUM(C9+C58+C65+C67+C71)</f>
        <v>629</v>
      </c>
      <c r="D75" s="98">
        <f aca="true" t="shared" si="8" ref="D75:I75">SUM(D9+D58+D67)</f>
        <v>863</v>
      </c>
      <c r="E75" s="98">
        <f t="shared" si="8"/>
        <v>933</v>
      </c>
      <c r="F75" s="98">
        <f t="shared" si="8"/>
        <v>234</v>
      </c>
      <c r="G75" s="98">
        <f t="shared" si="8"/>
        <v>238</v>
      </c>
      <c r="H75" s="98">
        <f t="shared" si="8"/>
        <v>243.5</v>
      </c>
      <c r="I75" s="98">
        <f t="shared" si="8"/>
        <v>217.5</v>
      </c>
      <c r="J75" s="156">
        <f>SUM(F75:I75)</f>
        <v>933</v>
      </c>
      <c r="L75" s="157">
        <f aca="true" t="shared" si="9" ref="L75:L86">SUM(E75-J75)</f>
        <v>0</v>
      </c>
    </row>
    <row r="76" spans="1:12" ht="15.75">
      <c r="A76" s="61" t="s">
        <v>232</v>
      </c>
      <c r="B76" s="63">
        <v>1220</v>
      </c>
      <c r="C76" s="163">
        <f>SUM(C10+C19+C25+C57+C59+C62+C66+C68+C70)-C59</f>
        <v>646.5999999999999</v>
      </c>
      <c r="D76" s="98">
        <f aca="true" t="shared" si="10" ref="D76:I76">SUM(D10+D25+D59+D68)</f>
        <v>844.8</v>
      </c>
      <c r="E76" s="98">
        <f t="shared" si="10"/>
        <v>915.6000000000001</v>
      </c>
      <c r="F76" s="98">
        <f t="shared" si="10"/>
        <v>223.3</v>
      </c>
      <c r="G76" s="98">
        <f t="shared" si="10"/>
        <v>236.1</v>
      </c>
      <c r="H76" s="98">
        <f t="shared" si="10"/>
        <v>241.20000000000002</v>
      </c>
      <c r="I76" s="98">
        <f t="shared" si="10"/>
        <v>215</v>
      </c>
      <c r="J76" s="156">
        <f>SUM(F76:I76)</f>
        <v>915.6</v>
      </c>
      <c r="L76" s="157">
        <f t="shared" si="9"/>
        <v>1.1368683772161603E-13</v>
      </c>
    </row>
    <row r="77" spans="1:12" ht="14.25" customHeight="1">
      <c r="A77" s="186" t="s">
        <v>145</v>
      </c>
      <c r="B77" s="186"/>
      <c r="C77" s="186"/>
      <c r="D77" s="186"/>
      <c r="E77" s="186"/>
      <c r="F77" s="186"/>
      <c r="G77" s="186"/>
      <c r="H77" s="186"/>
      <c r="I77" s="186"/>
      <c r="L77" s="157">
        <f t="shared" si="9"/>
        <v>0</v>
      </c>
    </row>
    <row r="78" spans="1:12" ht="28.5">
      <c r="A78" s="74" t="s">
        <v>146</v>
      </c>
      <c r="B78" s="63">
        <v>1300</v>
      </c>
      <c r="C78" s="126">
        <f>C79+C80</f>
        <v>89.5</v>
      </c>
      <c r="D78" s="126">
        <f aca="true" t="shared" si="11" ref="D78:I78">D79+D80</f>
        <v>64.8</v>
      </c>
      <c r="E78" s="126">
        <f t="shared" si="11"/>
        <v>78</v>
      </c>
      <c r="F78" s="126">
        <f t="shared" si="11"/>
        <v>27</v>
      </c>
      <c r="G78" s="126">
        <f t="shared" si="11"/>
        <v>19</v>
      </c>
      <c r="H78" s="126">
        <f t="shared" si="11"/>
        <v>19.5</v>
      </c>
      <c r="I78" s="126">
        <f t="shared" si="11"/>
        <v>12.5</v>
      </c>
      <c r="J78" s="156">
        <f aca="true" t="shared" si="12" ref="J78:J86">SUM(F78:I78)</f>
        <v>78</v>
      </c>
      <c r="L78" s="157">
        <f t="shared" si="9"/>
        <v>0</v>
      </c>
    </row>
    <row r="79" spans="1:12" ht="28.5">
      <c r="A79" s="62" t="s">
        <v>147</v>
      </c>
      <c r="B79" s="75">
        <v>1301</v>
      </c>
      <c r="C79" s="126">
        <f aca="true" t="shared" si="13" ref="C79:I79">C11+C28</f>
        <v>9.5</v>
      </c>
      <c r="D79" s="126">
        <f t="shared" si="13"/>
        <v>12.5</v>
      </c>
      <c r="E79" s="126">
        <f t="shared" si="13"/>
        <v>15</v>
      </c>
      <c r="F79" s="126">
        <f t="shared" si="13"/>
        <v>4</v>
      </c>
      <c r="G79" s="126">
        <f t="shared" si="13"/>
        <v>5</v>
      </c>
      <c r="H79" s="126">
        <f t="shared" si="13"/>
        <v>4</v>
      </c>
      <c r="I79" s="126">
        <f t="shared" si="13"/>
        <v>2</v>
      </c>
      <c r="J79" s="156">
        <f t="shared" si="12"/>
        <v>15</v>
      </c>
      <c r="L79" s="157">
        <f t="shared" si="9"/>
        <v>0</v>
      </c>
    </row>
    <row r="80" spans="1:12" ht="57">
      <c r="A80" s="62" t="s">
        <v>233</v>
      </c>
      <c r="B80" s="75">
        <v>1302</v>
      </c>
      <c r="C80" s="126">
        <f>SUM(C13+C14+C17+C21+C22+C32+C33+C40+C41+C48-C59)</f>
        <v>80</v>
      </c>
      <c r="D80" s="126">
        <f>SUM(D13+D14+D17+D21+D22+D32+D33+D40+D41+D48-D59+D20+D23+D49)</f>
        <v>52.3</v>
      </c>
      <c r="E80" s="126">
        <f>SUM(E13+E14+E17+E21+E22+E32+E33+E40+E41+E48-E59+E20+E23)</f>
        <v>63</v>
      </c>
      <c r="F80" s="126">
        <f>SUM(F13+F14+F17+F21+F22+F32+F33+F40+F41+F48-F59+F20+F23)</f>
        <v>23</v>
      </c>
      <c r="G80" s="126">
        <f>SUM(G13+G14+G17+G21+G22+G32+G33+G40+G41+G48-G59+G20+G23)</f>
        <v>14</v>
      </c>
      <c r="H80" s="126">
        <f>SUM(H13+H14+H17+H21+H22+H32+H33+H40+H41+H48-H59+H20+H23)</f>
        <v>15.5</v>
      </c>
      <c r="I80" s="126">
        <f>SUM(I13+I14+I17+I21+I22+I32+I33+I40+I41+I48-I59+I20+I23)</f>
        <v>10.5</v>
      </c>
      <c r="J80" s="156">
        <f t="shared" si="12"/>
        <v>63</v>
      </c>
      <c r="L80" s="157">
        <f t="shared" si="9"/>
        <v>0</v>
      </c>
    </row>
    <row r="81" spans="1:12" ht="15.75">
      <c r="A81" s="62" t="s">
        <v>13</v>
      </c>
      <c r="B81" s="76">
        <v>1310</v>
      </c>
      <c r="C81" s="126">
        <f aca="true" t="shared" si="14" ref="C81:I82">SUM(C15+C34)</f>
        <v>439.5</v>
      </c>
      <c r="D81" s="126">
        <f t="shared" si="14"/>
        <v>623.8</v>
      </c>
      <c r="E81" s="126">
        <f t="shared" si="14"/>
        <v>671.8</v>
      </c>
      <c r="F81" s="126">
        <f t="shared" si="14"/>
        <v>155.8</v>
      </c>
      <c r="G81" s="126">
        <f t="shared" si="14"/>
        <v>172.8</v>
      </c>
      <c r="H81" s="126">
        <f t="shared" si="14"/>
        <v>179</v>
      </c>
      <c r="I81" s="126">
        <f t="shared" si="14"/>
        <v>164.2</v>
      </c>
      <c r="J81" s="156">
        <f t="shared" si="12"/>
        <v>671.8</v>
      </c>
      <c r="L81" s="157">
        <f t="shared" si="9"/>
        <v>0</v>
      </c>
    </row>
    <row r="82" spans="1:12" ht="28.5">
      <c r="A82" s="62" t="s">
        <v>14</v>
      </c>
      <c r="B82" s="76">
        <v>1320</v>
      </c>
      <c r="C82" s="126">
        <f t="shared" si="14"/>
        <v>97.2</v>
      </c>
      <c r="D82" s="126">
        <f t="shared" si="14"/>
        <v>137.2</v>
      </c>
      <c r="E82" s="126">
        <f t="shared" si="14"/>
        <v>147.8</v>
      </c>
      <c r="F82" s="126">
        <f t="shared" si="14"/>
        <v>34.5</v>
      </c>
      <c r="G82" s="126">
        <f t="shared" si="14"/>
        <v>38.3</v>
      </c>
      <c r="H82" s="126">
        <f t="shared" si="14"/>
        <v>38.7</v>
      </c>
      <c r="I82" s="126">
        <f t="shared" si="14"/>
        <v>36.3</v>
      </c>
      <c r="J82" s="156">
        <f t="shared" si="12"/>
        <v>147.8</v>
      </c>
      <c r="L82" s="157">
        <f t="shared" si="9"/>
        <v>0</v>
      </c>
    </row>
    <row r="83" spans="1:12" ht="15.75">
      <c r="A83" s="62" t="s">
        <v>148</v>
      </c>
      <c r="B83" s="76">
        <v>1330</v>
      </c>
      <c r="C83" s="127">
        <f aca="true" t="shared" si="15" ref="C83:I83">SUM(C36)</f>
        <v>18</v>
      </c>
      <c r="D83" s="127">
        <f t="shared" si="15"/>
        <v>19</v>
      </c>
      <c r="E83" s="127">
        <f t="shared" si="15"/>
        <v>18</v>
      </c>
      <c r="F83" s="127">
        <f t="shared" si="15"/>
        <v>6</v>
      </c>
      <c r="G83" s="127">
        <f t="shared" si="15"/>
        <v>6</v>
      </c>
      <c r="H83" s="127">
        <f t="shared" si="15"/>
        <v>4</v>
      </c>
      <c r="I83" s="127">
        <f t="shared" si="15"/>
        <v>2</v>
      </c>
      <c r="J83" s="156">
        <f t="shared" si="12"/>
        <v>18</v>
      </c>
      <c r="L83" s="157">
        <f t="shared" si="9"/>
        <v>0</v>
      </c>
    </row>
    <row r="84" spans="1:12" ht="15.75">
      <c r="A84" s="62" t="s">
        <v>149</v>
      </c>
      <c r="B84" s="76">
        <v>1340</v>
      </c>
      <c r="C84" s="128">
        <f aca="true" t="shared" si="16" ref="C84:I84">SUM(C68)</f>
        <v>1.9</v>
      </c>
      <c r="D84" s="128">
        <f t="shared" si="16"/>
        <v>0</v>
      </c>
      <c r="E84" s="128">
        <f t="shared" si="16"/>
        <v>0</v>
      </c>
      <c r="F84" s="128">
        <f t="shared" si="16"/>
        <v>0</v>
      </c>
      <c r="G84" s="128">
        <f t="shared" si="16"/>
        <v>0</v>
      </c>
      <c r="H84" s="128">
        <f t="shared" si="16"/>
        <v>0</v>
      </c>
      <c r="I84" s="128">
        <f t="shared" si="16"/>
        <v>0</v>
      </c>
      <c r="J84" s="156">
        <f t="shared" si="12"/>
        <v>0</v>
      </c>
      <c r="L84" s="157">
        <f t="shared" si="9"/>
        <v>0</v>
      </c>
    </row>
    <row r="85" spans="1:12" ht="35.25">
      <c r="A85" s="72" t="s">
        <v>223</v>
      </c>
      <c r="B85" s="75" t="s">
        <v>198</v>
      </c>
      <c r="C85" s="128">
        <v>0.5</v>
      </c>
      <c r="D85" s="128">
        <v>0</v>
      </c>
      <c r="E85" s="128">
        <v>0</v>
      </c>
      <c r="F85" s="128">
        <v>0</v>
      </c>
      <c r="G85" s="128">
        <v>0</v>
      </c>
      <c r="H85" s="128">
        <v>0</v>
      </c>
      <c r="I85" s="128">
        <v>0</v>
      </c>
      <c r="J85" s="156">
        <f t="shared" si="12"/>
        <v>0</v>
      </c>
      <c r="L85" s="157">
        <f t="shared" si="9"/>
        <v>0</v>
      </c>
    </row>
    <row r="86" spans="1:12" ht="15.75">
      <c r="A86" s="61" t="s">
        <v>150</v>
      </c>
      <c r="B86" s="77">
        <v>1350</v>
      </c>
      <c r="C86" s="164">
        <f>C78+C81+C82+C83+C84+C85</f>
        <v>646.6</v>
      </c>
      <c r="D86" s="165">
        <f aca="true" t="shared" si="17" ref="D86:I86">D78+D81+D82+D83+D84</f>
        <v>844.8</v>
      </c>
      <c r="E86" s="165">
        <f t="shared" si="17"/>
        <v>915.5999999999999</v>
      </c>
      <c r="F86" s="165">
        <f t="shared" si="17"/>
        <v>223.3</v>
      </c>
      <c r="G86" s="165">
        <f t="shared" si="17"/>
        <v>236.10000000000002</v>
      </c>
      <c r="H86" s="165">
        <f t="shared" si="17"/>
        <v>241.2</v>
      </c>
      <c r="I86" s="165">
        <f t="shared" si="17"/>
        <v>215</v>
      </c>
      <c r="J86" s="156">
        <f t="shared" si="12"/>
        <v>915.6</v>
      </c>
      <c r="L86" s="157">
        <f t="shared" si="9"/>
        <v>-1.1368683772161603E-13</v>
      </c>
    </row>
    <row r="88" spans="1:10" ht="15.75">
      <c r="A88" s="78" t="s">
        <v>211</v>
      </c>
      <c r="B88" s="79"/>
      <c r="C88" s="184" t="s">
        <v>71</v>
      </c>
      <c r="D88" s="185"/>
      <c r="E88" s="185"/>
      <c r="F88" s="80"/>
      <c r="G88" s="168" t="s">
        <v>210</v>
      </c>
      <c r="H88" s="168"/>
      <c r="I88" s="168"/>
      <c r="J88" s="168"/>
    </row>
    <row r="89" spans="1:9" ht="15.75">
      <c r="A89" s="78" t="s">
        <v>157</v>
      </c>
      <c r="B89" s="79"/>
      <c r="C89" s="184" t="s">
        <v>71</v>
      </c>
      <c r="D89" s="185"/>
      <c r="E89" s="185"/>
      <c r="F89" s="80"/>
      <c r="G89" s="187" t="s">
        <v>165</v>
      </c>
      <c r="H89" s="187"/>
      <c r="I89" s="187"/>
    </row>
  </sheetData>
  <sheetProtection/>
  <mergeCells count="14">
    <mergeCell ref="C89:E89"/>
    <mergeCell ref="A77:I77"/>
    <mergeCell ref="G89:I89"/>
    <mergeCell ref="A1:I1"/>
    <mergeCell ref="G2:I2"/>
    <mergeCell ref="A3:I3"/>
    <mergeCell ref="A5:A6"/>
    <mergeCell ref="B5:B6"/>
    <mergeCell ref="G88:J88"/>
    <mergeCell ref="C5:C6"/>
    <mergeCell ref="D5:D6"/>
    <mergeCell ref="E5:E6"/>
    <mergeCell ref="F5:I5"/>
    <mergeCell ref="C88:E8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G43" sqref="G43:I43"/>
    </sheetView>
  </sheetViews>
  <sheetFormatPr defaultColWidth="9.140625" defaultRowHeight="12.75"/>
  <cols>
    <col min="1" max="1" width="43.7109375" style="81" customWidth="1"/>
    <col min="2" max="2" width="8.57421875" style="81" customWidth="1"/>
    <col min="3" max="4" width="9.421875" style="81" bestFit="1" customWidth="1"/>
    <col min="5" max="5" width="9.140625" style="81" customWidth="1"/>
    <col min="6" max="9" width="7.00390625" style="81" customWidth="1"/>
    <col min="10" max="16384" width="9.140625" style="81" customWidth="1"/>
  </cols>
  <sheetData>
    <row r="1" spans="7:9" ht="15.75">
      <c r="G1" s="189" t="s">
        <v>131</v>
      </c>
      <c r="H1" s="189"/>
      <c r="I1" s="189"/>
    </row>
    <row r="2" spans="1:9" ht="15.75">
      <c r="A2" s="190" t="s">
        <v>47</v>
      </c>
      <c r="B2" s="190"/>
      <c r="C2" s="190"/>
      <c r="D2" s="190"/>
      <c r="E2" s="190"/>
      <c r="F2" s="190"/>
      <c r="G2" s="190"/>
      <c r="H2" s="190"/>
      <c r="I2" s="190"/>
    </row>
    <row r="3" spans="1:9" ht="7.5" customHeight="1">
      <c r="A3" s="82"/>
      <c r="B3" s="82"/>
      <c r="C3" s="82"/>
      <c r="D3" s="82"/>
      <c r="E3" s="82"/>
      <c r="F3" s="82"/>
      <c r="G3" s="82"/>
      <c r="H3" s="82"/>
      <c r="I3" s="82"/>
    </row>
    <row r="4" spans="1:9" ht="15" customHeight="1">
      <c r="A4" s="167" t="s">
        <v>1</v>
      </c>
      <c r="B4" s="191" t="s">
        <v>2</v>
      </c>
      <c r="C4" s="169" t="s">
        <v>166</v>
      </c>
      <c r="D4" s="179" t="s">
        <v>160</v>
      </c>
      <c r="E4" s="181" t="s">
        <v>161</v>
      </c>
      <c r="F4" s="183" t="s">
        <v>3</v>
      </c>
      <c r="G4" s="183"/>
      <c r="H4" s="183"/>
      <c r="I4" s="183"/>
    </row>
    <row r="5" spans="1:9" ht="35.25" customHeight="1">
      <c r="A5" s="167"/>
      <c r="B5" s="191"/>
      <c r="C5" s="153"/>
      <c r="D5" s="180"/>
      <c r="E5" s="182"/>
      <c r="F5" s="57" t="s">
        <v>4</v>
      </c>
      <c r="G5" s="57" t="s">
        <v>5</v>
      </c>
      <c r="H5" s="57" t="s">
        <v>6</v>
      </c>
      <c r="I5" s="57" t="s">
        <v>7</v>
      </c>
    </row>
    <row r="6" spans="1:9" s="60" customFormat="1" ht="12">
      <c r="A6" s="83">
        <v>1</v>
      </c>
      <c r="B6" s="84">
        <v>2</v>
      </c>
      <c r="C6" s="84">
        <v>3</v>
      </c>
      <c r="D6" s="84">
        <v>4</v>
      </c>
      <c r="E6" s="84">
        <v>6</v>
      </c>
      <c r="F6" s="84">
        <v>7</v>
      </c>
      <c r="G6" s="84">
        <v>8</v>
      </c>
      <c r="H6" s="84">
        <v>9</v>
      </c>
      <c r="I6" s="84">
        <v>10</v>
      </c>
    </row>
    <row r="7" spans="1:9" ht="14.25">
      <c r="A7" s="192" t="s">
        <v>48</v>
      </c>
      <c r="B7" s="192"/>
      <c r="C7" s="192"/>
      <c r="D7" s="192"/>
      <c r="E7" s="192"/>
      <c r="F7" s="192"/>
      <c r="G7" s="192"/>
      <c r="H7" s="192"/>
      <c r="I7" s="192"/>
    </row>
    <row r="8" spans="1:9" ht="42.75">
      <c r="A8" s="86" t="s">
        <v>49</v>
      </c>
      <c r="B8" s="55">
        <v>2000</v>
      </c>
      <c r="C8" s="96">
        <v>108.4</v>
      </c>
      <c r="D8" s="96">
        <v>91</v>
      </c>
      <c r="E8" s="96">
        <v>73.5</v>
      </c>
      <c r="F8" s="96">
        <v>73.5</v>
      </c>
      <c r="G8" s="96">
        <v>84.2</v>
      </c>
      <c r="H8" s="96">
        <v>86.1</v>
      </c>
      <c r="I8" s="96">
        <v>88.4</v>
      </c>
    </row>
    <row r="9" spans="1:9" ht="31.5" customHeight="1">
      <c r="A9" s="86" t="s">
        <v>50</v>
      </c>
      <c r="B9" s="55">
        <v>2010</v>
      </c>
      <c r="C9" s="96"/>
      <c r="D9" s="96"/>
      <c r="E9" s="96"/>
      <c r="F9" s="96"/>
      <c r="G9" s="96"/>
      <c r="H9" s="96"/>
      <c r="I9" s="96"/>
    </row>
    <row r="10" spans="1:9" ht="14.25">
      <c r="A10" s="86" t="s">
        <v>51</v>
      </c>
      <c r="B10" s="55">
        <v>2030</v>
      </c>
      <c r="C10" s="64"/>
      <c r="D10" s="64"/>
      <c r="E10" s="64"/>
      <c r="F10" s="64"/>
      <c r="G10" s="64"/>
      <c r="H10" s="64"/>
      <c r="I10" s="64"/>
    </row>
    <row r="11" spans="1:9" ht="28.5">
      <c r="A11" s="86" t="s">
        <v>52</v>
      </c>
      <c r="B11" s="55">
        <v>2031</v>
      </c>
      <c r="C11" s="64"/>
      <c r="D11" s="64"/>
      <c r="E11" s="64"/>
      <c r="F11" s="64"/>
      <c r="G11" s="64"/>
      <c r="H11" s="64"/>
      <c r="I11" s="64"/>
    </row>
    <row r="12" spans="1:9" ht="14.25">
      <c r="A12" s="86" t="s">
        <v>53</v>
      </c>
      <c r="B12" s="55">
        <v>2040</v>
      </c>
      <c r="C12" s="64"/>
      <c r="D12" s="64"/>
      <c r="E12" s="64"/>
      <c r="F12" s="64"/>
      <c r="G12" s="64"/>
      <c r="H12" s="64"/>
      <c r="I12" s="64"/>
    </row>
    <row r="13" spans="1:9" ht="14.25">
      <c r="A13" s="86" t="s">
        <v>54</v>
      </c>
      <c r="B13" s="55">
        <v>2050</v>
      </c>
      <c r="C13" s="64"/>
      <c r="D13" s="64"/>
      <c r="E13" s="64"/>
      <c r="F13" s="64"/>
      <c r="G13" s="64"/>
      <c r="H13" s="64"/>
      <c r="I13" s="64"/>
    </row>
    <row r="14" spans="1:9" ht="14.25">
      <c r="A14" s="86" t="s">
        <v>55</v>
      </c>
      <c r="B14" s="55">
        <v>2060</v>
      </c>
      <c r="C14" s="64"/>
      <c r="D14" s="64"/>
      <c r="E14" s="64"/>
      <c r="F14" s="64"/>
      <c r="G14" s="64"/>
      <c r="H14" s="64"/>
      <c r="I14" s="64"/>
    </row>
    <row r="15" spans="1:9" ht="42.75">
      <c r="A15" s="86" t="s">
        <v>56</v>
      </c>
      <c r="B15" s="55">
        <v>2070</v>
      </c>
      <c r="C15" s="96">
        <v>90.7</v>
      </c>
      <c r="D15" s="96">
        <v>106.2</v>
      </c>
      <c r="E15" s="96">
        <v>90.9</v>
      </c>
      <c r="F15" s="96">
        <v>84.2</v>
      </c>
      <c r="G15" s="96">
        <v>86.1</v>
      </c>
      <c r="H15" s="96">
        <v>88.4</v>
      </c>
      <c r="I15" s="96">
        <v>90.9</v>
      </c>
    </row>
    <row r="16" spans="1:9" ht="14.25">
      <c r="A16" s="192" t="s">
        <v>57</v>
      </c>
      <c r="B16" s="192"/>
      <c r="C16" s="192"/>
      <c r="D16" s="192"/>
      <c r="E16" s="192"/>
      <c r="F16" s="192"/>
      <c r="G16" s="192"/>
      <c r="H16" s="192"/>
      <c r="I16" s="192"/>
    </row>
    <row r="17" spans="1:9" ht="60.75" customHeight="1">
      <c r="A17" s="85" t="s">
        <v>58</v>
      </c>
      <c r="B17" s="87">
        <v>2110</v>
      </c>
      <c r="C17" s="98">
        <f>SUM(C18:C24)</f>
        <v>7</v>
      </c>
      <c r="D17" s="98">
        <f aca="true" t="shared" si="0" ref="D17:I17">SUM(D18:D24)</f>
        <v>9.3</v>
      </c>
      <c r="E17" s="98">
        <f t="shared" si="0"/>
        <v>10.6</v>
      </c>
      <c r="F17" s="98">
        <f t="shared" si="0"/>
        <v>2.5</v>
      </c>
      <c r="G17" s="98">
        <f t="shared" si="0"/>
        <v>2.6</v>
      </c>
      <c r="H17" s="98">
        <f t="shared" si="0"/>
        <v>3</v>
      </c>
      <c r="I17" s="98">
        <f t="shared" si="0"/>
        <v>2.5</v>
      </c>
    </row>
    <row r="18" spans="1:9" ht="16.5" customHeight="1">
      <c r="A18" s="62" t="s">
        <v>59</v>
      </c>
      <c r="B18" s="55">
        <v>2111</v>
      </c>
      <c r="C18" s="98"/>
      <c r="D18" s="98"/>
      <c r="E18" s="98"/>
      <c r="F18" s="98"/>
      <c r="G18" s="98"/>
      <c r="H18" s="98"/>
      <c r="I18" s="98"/>
    </row>
    <row r="19" spans="1:9" ht="28.5">
      <c r="A19" s="62" t="s">
        <v>132</v>
      </c>
      <c r="B19" s="55">
        <v>2112</v>
      </c>
      <c r="C19" s="64"/>
      <c r="D19" s="64"/>
      <c r="E19" s="69"/>
      <c r="F19" s="69"/>
      <c r="G19" s="69"/>
      <c r="H19" s="69"/>
      <c r="I19" s="69"/>
    </row>
    <row r="20" spans="1:9" ht="28.5" customHeight="1">
      <c r="A20" s="86" t="s">
        <v>133</v>
      </c>
      <c r="B20" s="88">
        <v>2113</v>
      </c>
      <c r="C20" s="69"/>
      <c r="D20" s="69"/>
      <c r="E20" s="69"/>
      <c r="F20" s="69"/>
      <c r="G20" s="69"/>
      <c r="H20" s="69"/>
      <c r="I20" s="69"/>
    </row>
    <row r="21" spans="1:9" ht="14.25">
      <c r="A21" s="86" t="s">
        <v>60</v>
      </c>
      <c r="B21" s="88">
        <v>2114</v>
      </c>
      <c r="C21" s="69"/>
      <c r="D21" s="69"/>
      <c r="E21" s="69"/>
      <c r="F21" s="69"/>
      <c r="G21" s="69"/>
      <c r="H21" s="69"/>
      <c r="I21" s="69"/>
    </row>
    <row r="22" spans="1:9" ht="14.25" customHeight="1">
      <c r="A22" s="86" t="s">
        <v>61</v>
      </c>
      <c r="B22" s="88">
        <v>2115</v>
      </c>
      <c r="C22" s="69"/>
      <c r="D22" s="69"/>
      <c r="E22" s="69"/>
      <c r="F22" s="69"/>
      <c r="G22" s="69"/>
      <c r="H22" s="69"/>
      <c r="I22" s="69"/>
    </row>
    <row r="23" spans="1:9" ht="14.25">
      <c r="A23" s="86" t="s">
        <v>163</v>
      </c>
      <c r="B23" s="88">
        <v>2116</v>
      </c>
      <c r="C23" s="98"/>
      <c r="D23" s="98"/>
      <c r="E23" s="98"/>
      <c r="F23" s="98"/>
      <c r="G23" s="98"/>
      <c r="H23" s="98"/>
      <c r="I23" s="98"/>
    </row>
    <row r="24" spans="1:9" ht="14.25">
      <c r="A24" s="86" t="s">
        <v>162</v>
      </c>
      <c r="B24" s="88" t="s">
        <v>212</v>
      </c>
      <c r="C24" s="98">
        <v>7</v>
      </c>
      <c r="D24" s="98">
        <v>9.3</v>
      </c>
      <c r="E24" s="97">
        <f>SUM(F24:I24)</f>
        <v>10.6</v>
      </c>
      <c r="F24" s="97">
        <v>2.5</v>
      </c>
      <c r="G24" s="97">
        <v>2.6</v>
      </c>
      <c r="H24" s="97">
        <v>3</v>
      </c>
      <c r="I24" s="97">
        <v>2.5</v>
      </c>
    </row>
    <row r="25" spans="1:9" ht="42.75" customHeight="1">
      <c r="A25" s="85" t="s">
        <v>62</v>
      </c>
      <c r="B25" s="89">
        <v>2120</v>
      </c>
      <c r="C25" s="98">
        <f>SUM(C26:C29)</f>
        <v>110.5</v>
      </c>
      <c r="D25" s="98">
        <f aca="true" t="shared" si="1" ref="D25:I25">SUM(D26:D29)</f>
        <v>120.3</v>
      </c>
      <c r="E25" s="98">
        <f t="shared" si="1"/>
        <v>141</v>
      </c>
      <c r="F25" s="98">
        <f t="shared" si="1"/>
        <v>39</v>
      </c>
      <c r="G25" s="98">
        <f t="shared" si="1"/>
        <v>34</v>
      </c>
      <c r="H25" s="98">
        <f t="shared" si="1"/>
        <v>34.5</v>
      </c>
      <c r="I25" s="98">
        <f t="shared" si="1"/>
        <v>33.5</v>
      </c>
    </row>
    <row r="26" spans="1:9" ht="15.75" customHeight="1">
      <c r="A26" s="86" t="s">
        <v>61</v>
      </c>
      <c r="B26" s="88">
        <v>2121</v>
      </c>
      <c r="C26" s="96">
        <v>83.4</v>
      </c>
      <c r="D26" s="96">
        <v>112.3</v>
      </c>
      <c r="E26" s="99">
        <f>SUM(F26:I26)</f>
        <v>121</v>
      </c>
      <c r="F26" s="99">
        <v>28</v>
      </c>
      <c r="G26" s="99">
        <v>31</v>
      </c>
      <c r="H26" s="99">
        <v>32.5</v>
      </c>
      <c r="I26" s="99">
        <v>29.5</v>
      </c>
    </row>
    <row r="27" spans="1:9" ht="14.25">
      <c r="A27" s="86" t="s">
        <v>63</v>
      </c>
      <c r="B27" s="88">
        <v>2122</v>
      </c>
      <c r="C27" s="96">
        <v>0</v>
      </c>
      <c r="D27" s="64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</row>
    <row r="28" spans="1:9" ht="28.5">
      <c r="A28" s="86" t="s">
        <v>199</v>
      </c>
      <c r="B28" s="88">
        <v>2123</v>
      </c>
      <c r="C28" s="96">
        <v>0.5</v>
      </c>
      <c r="D28" s="64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</row>
    <row r="29" spans="1:9" ht="28.5">
      <c r="A29" s="102" t="s">
        <v>67</v>
      </c>
      <c r="B29" s="88">
        <v>2124</v>
      </c>
      <c r="C29" s="100">
        <f>SUM(C30:C31)</f>
        <v>26.6</v>
      </c>
      <c r="D29" s="100">
        <f aca="true" t="shared" si="2" ref="D29:I29">SUM(D30:D31)</f>
        <v>8</v>
      </c>
      <c r="E29" s="100">
        <f t="shared" si="2"/>
        <v>20</v>
      </c>
      <c r="F29" s="100">
        <f t="shared" si="2"/>
        <v>11</v>
      </c>
      <c r="G29" s="100">
        <f t="shared" si="2"/>
        <v>3</v>
      </c>
      <c r="H29" s="100">
        <f t="shared" si="2"/>
        <v>2</v>
      </c>
      <c r="I29" s="100">
        <f t="shared" si="2"/>
        <v>4</v>
      </c>
    </row>
    <row r="30" spans="1:9" ht="14.25">
      <c r="A30" s="86" t="s">
        <v>167</v>
      </c>
      <c r="B30" s="88" t="s">
        <v>170</v>
      </c>
      <c r="C30" s="101">
        <v>6.1</v>
      </c>
      <c r="D30" s="101">
        <v>4</v>
      </c>
      <c r="E30" s="64">
        <f>SUM(F30:I30)</f>
        <v>10</v>
      </c>
      <c r="F30" s="64">
        <v>1</v>
      </c>
      <c r="G30" s="64">
        <v>3</v>
      </c>
      <c r="H30" s="64">
        <v>2</v>
      </c>
      <c r="I30" s="64">
        <v>4</v>
      </c>
    </row>
    <row r="31" spans="1:9" ht="16.5" customHeight="1">
      <c r="A31" s="62" t="s">
        <v>59</v>
      </c>
      <c r="B31" s="88" t="s">
        <v>171</v>
      </c>
      <c r="C31" s="96">
        <v>20.5</v>
      </c>
      <c r="D31" s="64">
        <v>4</v>
      </c>
      <c r="E31" s="69">
        <f>SUM(F31:I31)</f>
        <v>10</v>
      </c>
      <c r="F31" s="69">
        <v>10</v>
      </c>
      <c r="G31" s="69"/>
      <c r="H31" s="69"/>
      <c r="I31" s="69"/>
    </row>
    <row r="32" spans="1:9" ht="28.5">
      <c r="A32" s="85" t="s">
        <v>64</v>
      </c>
      <c r="B32" s="89">
        <v>2130</v>
      </c>
      <c r="C32" s="98">
        <f aca="true" t="shared" si="3" ref="C32:I32">C33+C34</f>
        <v>95.2</v>
      </c>
      <c r="D32" s="98">
        <f t="shared" si="3"/>
        <v>137.2</v>
      </c>
      <c r="E32" s="98">
        <f t="shared" si="3"/>
        <v>147.79999999999998</v>
      </c>
      <c r="F32" s="98">
        <f t="shared" si="3"/>
        <v>34.5</v>
      </c>
      <c r="G32" s="98">
        <f t="shared" si="3"/>
        <v>37.6</v>
      </c>
      <c r="H32" s="98">
        <f t="shared" si="3"/>
        <v>39.8</v>
      </c>
      <c r="I32" s="98">
        <f t="shared" si="3"/>
        <v>35.9</v>
      </c>
    </row>
    <row r="33" spans="1:9" ht="14.25">
      <c r="A33" s="86" t="s">
        <v>65</v>
      </c>
      <c r="B33" s="88">
        <v>2131</v>
      </c>
      <c r="C33" s="69">
        <v>0</v>
      </c>
      <c r="D33" s="69"/>
      <c r="E33" s="99"/>
      <c r="F33" s="99"/>
      <c r="G33" s="99"/>
      <c r="H33" s="99"/>
      <c r="I33" s="99"/>
    </row>
    <row r="34" spans="1:10" ht="28.5">
      <c r="A34" s="86" t="s">
        <v>66</v>
      </c>
      <c r="B34" s="88">
        <v>2132</v>
      </c>
      <c r="C34" s="96">
        <v>95.2</v>
      </c>
      <c r="D34" s="96">
        <v>137.2</v>
      </c>
      <c r="E34" s="99">
        <f>F34+G34+H34+I34</f>
        <v>147.79999999999998</v>
      </c>
      <c r="F34" s="99">
        <v>34.5</v>
      </c>
      <c r="G34" s="99">
        <v>37.6</v>
      </c>
      <c r="H34" s="99">
        <v>39.8</v>
      </c>
      <c r="I34" s="99">
        <v>35.9</v>
      </c>
      <c r="J34" s="132"/>
    </row>
    <row r="35" spans="1:9" ht="28.5">
      <c r="A35" s="85" t="s">
        <v>68</v>
      </c>
      <c r="B35" s="89">
        <v>2140</v>
      </c>
      <c r="C35" s="97">
        <v>0</v>
      </c>
      <c r="D35" s="73">
        <v>0</v>
      </c>
      <c r="E35" s="73"/>
      <c r="F35" s="73"/>
      <c r="G35" s="73"/>
      <c r="H35" s="73"/>
      <c r="I35" s="73"/>
    </row>
    <row r="36" spans="1:9" ht="57">
      <c r="A36" s="86" t="s">
        <v>69</v>
      </c>
      <c r="B36" s="88">
        <v>2141</v>
      </c>
      <c r="C36" s="99"/>
      <c r="D36" s="69">
        <v>0</v>
      </c>
      <c r="E36" s="69"/>
      <c r="F36" s="69"/>
      <c r="G36" s="69"/>
      <c r="H36" s="69"/>
      <c r="I36" s="69"/>
    </row>
    <row r="37" spans="1:9" ht="28.5">
      <c r="A37" s="86" t="s">
        <v>70</v>
      </c>
      <c r="B37" s="88">
        <v>2142</v>
      </c>
      <c r="C37" s="69"/>
      <c r="D37" s="69">
        <v>0</v>
      </c>
      <c r="E37" s="69"/>
      <c r="F37" s="69"/>
      <c r="G37" s="69"/>
      <c r="H37" s="69"/>
      <c r="I37" s="69"/>
    </row>
    <row r="38" spans="1:9" ht="14.25" hidden="1">
      <c r="A38" s="86"/>
      <c r="B38" s="88"/>
      <c r="C38" s="69"/>
      <c r="D38" s="69"/>
      <c r="E38" s="69"/>
      <c r="F38" s="69"/>
      <c r="G38" s="69"/>
      <c r="H38" s="69"/>
      <c r="I38" s="69"/>
    </row>
    <row r="39" spans="1:9" ht="14.25" hidden="1">
      <c r="A39" s="86"/>
      <c r="B39" s="88"/>
      <c r="C39" s="64"/>
      <c r="D39" s="64"/>
      <c r="E39" s="64"/>
      <c r="F39" s="64"/>
      <c r="G39" s="64"/>
      <c r="H39" s="64"/>
      <c r="I39" s="64"/>
    </row>
    <row r="40" spans="1:9" ht="14.25" hidden="1">
      <c r="A40" s="90"/>
      <c r="B40" s="82"/>
      <c r="C40" s="91"/>
      <c r="D40" s="92"/>
      <c r="E40" s="91"/>
      <c r="F40" s="92"/>
      <c r="G40" s="92"/>
      <c r="H40" s="92"/>
      <c r="I40" s="92"/>
    </row>
    <row r="41" spans="1:9" ht="14.25">
      <c r="A41" s="90"/>
      <c r="B41" s="82"/>
      <c r="C41" s="91"/>
      <c r="D41" s="92"/>
      <c r="E41" s="91"/>
      <c r="F41" s="92"/>
      <c r="G41" s="92"/>
      <c r="H41" s="92"/>
      <c r="I41" s="92"/>
    </row>
    <row r="42" spans="1:10" ht="14.25">
      <c r="A42" s="78" t="s">
        <v>211</v>
      </c>
      <c r="B42" s="79"/>
      <c r="C42" s="184" t="s">
        <v>71</v>
      </c>
      <c r="D42" s="185"/>
      <c r="E42" s="185"/>
      <c r="F42" s="80"/>
      <c r="G42" s="138" t="s">
        <v>210</v>
      </c>
      <c r="H42" s="138"/>
      <c r="I42" s="138"/>
      <c r="J42" s="138"/>
    </row>
    <row r="43" spans="1:10" ht="18" customHeight="1">
      <c r="A43" s="78" t="s">
        <v>157</v>
      </c>
      <c r="B43" s="79"/>
      <c r="C43" s="184" t="s">
        <v>71</v>
      </c>
      <c r="D43" s="185"/>
      <c r="E43" s="185"/>
      <c r="F43" s="80"/>
      <c r="G43" s="137" t="s">
        <v>165</v>
      </c>
      <c r="H43" s="137"/>
      <c r="I43" s="137"/>
      <c r="J43" s="134"/>
    </row>
  </sheetData>
  <sheetProtection/>
  <mergeCells count="12">
    <mergeCell ref="A7:I7"/>
    <mergeCell ref="A16:I16"/>
    <mergeCell ref="C43:E43"/>
    <mergeCell ref="C42:E42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4"/>
  <sheetViews>
    <sheetView zoomScale="120" zoomScaleNormal="120" zoomScalePageLayoutView="0" workbookViewId="0" topLeftCell="A38">
      <selection activeCell="H52" sqref="H52"/>
    </sheetView>
  </sheetViews>
  <sheetFormatPr defaultColWidth="9.140625" defaultRowHeight="12.75"/>
  <cols>
    <col min="1" max="1" width="36.7109375" style="81" customWidth="1"/>
    <col min="2" max="2" width="7.421875" style="81" customWidth="1"/>
    <col min="3" max="3" width="13.140625" style="81" customWidth="1"/>
    <col min="4" max="5" width="9.140625" style="81" customWidth="1"/>
    <col min="6" max="9" width="8.140625" style="81" customWidth="1"/>
    <col min="10" max="16384" width="9.140625" style="81" customWidth="1"/>
  </cols>
  <sheetData>
    <row r="1" spans="7:9" ht="15.75">
      <c r="G1" s="189" t="s">
        <v>134</v>
      </c>
      <c r="H1" s="189"/>
      <c r="I1" s="189"/>
    </row>
    <row r="2" spans="1:9" ht="15.75">
      <c r="A2" s="196" t="s">
        <v>135</v>
      </c>
      <c r="B2" s="196"/>
      <c r="C2" s="196"/>
      <c r="D2" s="196"/>
      <c r="E2" s="196"/>
      <c r="F2" s="196"/>
      <c r="G2" s="196"/>
      <c r="H2" s="196"/>
      <c r="I2" s="196"/>
    </row>
    <row r="3" spans="1:9" ht="6" customHeight="1">
      <c r="A3" s="103"/>
      <c r="B3" s="103"/>
      <c r="C3" s="103"/>
      <c r="D3" s="103"/>
      <c r="E3" s="103"/>
      <c r="F3" s="103"/>
      <c r="G3" s="103"/>
      <c r="H3" s="103"/>
      <c r="I3" s="103"/>
    </row>
    <row r="4" spans="1:9" ht="18.75" customHeight="1">
      <c r="A4" s="197" t="s">
        <v>1</v>
      </c>
      <c r="B4" s="199" t="s">
        <v>72</v>
      </c>
      <c r="C4" s="169" t="s">
        <v>166</v>
      </c>
      <c r="D4" s="179" t="s">
        <v>160</v>
      </c>
      <c r="E4" s="181" t="s">
        <v>161</v>
      </c>
      <c r="F4" s="183" t="s">
        <v>3</v>
      </c>
      <c r="G4" s="183"/>
      <c r="H4" s="183"/>
      <c r="I4" s="183"/>
    </row>
    <row r="5" spans="1:9" ht="51" customHeight="1">
      <c r="A5" s="198"/>
      <c r="B5" s="199"/>
      <c r="C5" s="153"/>
      <c r="D5" s="180"/>
      <c r="E5" s="182"/>
      <c r="F5" s="57" t="s">
        <v>4</v>
      </c>
      <c r="G5" s="57" t="s">
        <v>5</v>
      </c>
      <c r="H5" s="57" t="s">
        <v>6</v>
      </c>
      <c r="I5" s="57" t="s">
        <v>7</v>
      </c>
    </row>
    <row r="6" spans="1:9" s="60" customFormat="1" ht="12">
      <c r="A6" s="59">
        <v>1</v>
      </c>
      <c r="B6" s="104">
        <v>2</v>
      </c>
      <c r="C6" s="104">
        <v>3</v>
      </c>
      <c r="D6" s="104">
        <v>4</v>
      </c>
      <c r="E6" s="104">
        <v>6</v>
      </c>
      <c r="F6" s="104">
        <v>7</v>
      </c>
      <c r="G6" s="104">
        <v>8</v>
      </c>
      <c r="H6" s="104">
        <v>9</v>
      </c>
      <c r="I6" s="104">
        <v>10</v>
      </c>
    </row>
    <row r="7" spans="1:9" ht="19.5" customHeight="1">
      <c r="A7" s="193" t="s">
        <v>73</v>
      </c>
      <c r="B7" s="194"/>
      <c r="C7" s="194"/>
      <c r="D7" s="194"/>
      <c r="E7" s="194"/>
      <c r="F7" s="194"/>
      <c r="G7" s="194"/>
      <c r="H7" s="194"/>
      <c r="I7" s="195"/>
    </row>
    <row r="8" spans="1:9" ht="28.5">
      <c r="A8" s="105" t="s">
        <v>74</v>
      </c>
      <c r="B8" s="106">
        <v>3000</v>
      </c>
      <c r="C8" s="98">
        <f aca="true" t="shared" si="0" ref="C8:I8">SUM(C9:C15)</f>
        <v>627.4000000000001</v>
      </c>
      <c r="D8" s="98">
        <f t="shared" si="0"/>
        <v>860</v>
      </c>
      <c r="E8" s="98">
        <f t="shared" si="0"/>
        <v>930</v>
      </c>
      <c r="F8" s="98">
        <f t="shared" si="0"/>
        <v>233</v>
      </c>
      <c r="G8" s="98">
        <f t="shared" si="0"/>
        <v>237</v>
      </c>
      <c r="H8" s="98">
        <f t="shared" si="0"/>
        <v>243</v>
      </c>
      <c r="I8" s="98">
        <f t="shared" si="0"/>
        <v>217</v>
      </c>
    </row>
    <row r="9" spans="1:9" ht="44.25" customHeight="1">
      <c r="A9" s="62" t="s">
        <v>75</v>
      </c>
      <c r="B9" s="63">
        <v>3010</v>
      </c>
      <c r="C9" s="96">
        <v>625.2</v>
      </c>
      <c r="D9" s="64">
        <v>860</v>
      </c>
      <c r="E9" s="64">
        <f>SUM(F9:I9)</f>
        <v>930</v>
      </c>
      <c r="F9" s="64">
        <v>233</v>
      </c>
      <c r="G9" s="64">
        <v>237</v>
      </c>
      <c r="H9" s="64">
        <v>243</v>
      </c>
      <c r="I9" s="64">
        <v>217</v>
      </c>
    </row>
    <row r="10" spans="1:9" ht="28.5">
      <c r="A10" s="62" t="s">
        <v>76</v>
      </c>
      <c r="B10" s="63">
        <v>3020</v>
      </c>
      <c r="C10" s="96"/>
      <c r="D10" s="64"/>
      <c r="E10" s="64"/>
      <c r="F10" s="64"/>
      <c r="G10" s="64"/>
      <c r="H10" s="64"/>
      <c r="I10" s="64"/>
    </row>
    <row r="11" spans="1:9" ht="14.25">
      <c r="A11" s="62" t="s">
        <v>77</v>
      </c>
      <c r="B11" s="63">
        <v>3021</v>
      </c>
      <c r="C11" s="96"/>
      <c r="D11" s="64"/>
      <c r="E11" s="64"/>
      <c r="F11" s="64"/>
      <c r="G11" s="64"/>
      <c r="H11" s="64"/>
      <c r="I11" s="64"/>
    </row>
    <row r="12" spans="1:9" ht="21" customHeight="1">
      <c r="A12" s="107" t="s">
        <v>176</v>
      </c>
      <c r="B12" s="63">
        <v>3030</v>
      </c>
      <c r="C12" s="96">
        <v>0</v>
      </c>
      <c r="D12" s="64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</row>
    <row r="13" spans="1:9" ht="28.5">
      <c r="A13" s="62" t="s">
        <v>78</v>
      </c>
      <c r="B13" s="63">
        <v>3040</v>
      </c>
      <c r="C13" s="96"/>
      <c r="D13" s="64"/>
      <c r="E13" s="64"/>
      <c r="F13" s="64"/>
      <c r="G13" s="64"/>
      <c r="H13" s="64"/>
      <c r="I13" s="64"/>
    </row>
    <row r="14" spans="1:9" ht="42.75">
      <c r="A14" s="62" t="s">
        <v>136</v>
      </c>
      <c r="B14" s="63">
        <v>3050</v>
      </c>
      <c r="C14" s="96"/>
      <c r="D14" s="64"/>
      <c r="E14" s="64"/>
      <c r="F14" s="64"/>
      <c r="G14" s="64"/>
      <c r="H14" s="64"/>
      <c r="I14" s="64"/>
    </row>
    <row r="15" spans="1:9" ht="26.25" customHeight="1">
      <c r="A15" s="62" t="s">
        <v>208</v>
      </c>
      <c r="B15" s="63">
        <v>3060</v>
      </c>
      <c r="C15" s="96">
        <v>2.2</v>
      </c>
      <c r="D15" s="64">
        <v>0</v>
      </c>
      <c r="E15" s="64">
        <v>0</v>
      </c>
      <c r="F15" s="64">
        <v>0</v>
      </c>
      <c r="G15" s="64">
        <v>0</v>
      </c>
      <c r="H15" s="96">
        <v>0</v>
      </c>
      <c r="I15" s="96">
        <v>0</v>
      </c>
    </row>
    <row r="16" spans="1:9" ht="28.5">
      <c r="A16" s="61" t="s">
        <v>79</v>
      </c>
      <c r="B16" s="66">
        <v>3100</v>
      </c>
      <c r="C16" s="98">
        <f>SUM(C17+C18+C19+C21+C20+C26+C29)</f>
        <v>696.3</v>
      </c>
      <c r="D16" s="130">
        <f aca="true" t="shared" si="1" ref="D16:I16">SUM(D17+D18+D19+D21+D20+D26+D29)</f>
        <v>833.7</v>
      </c>
      <c r="E16" s="130">
        <f t="shared" si="1"/>
        <v>917.6</v>
      </c>
      <c r="F16" s="133">
        <f t="shared" si="1"/>
        <v>228.3</v>
      </c>
      <c r="G16" s="133">
        <f t="shared" si="1"/>
        <v>232.4</v>
      </c>
      <c r="H16" s="133">
        <f t="shared" si="1"/>
        <v>240.3</v>
      </c>
      <c r="I16" s="133">
        <f t="shared" si="1"/>
        <v>216.6</v>
      </c>
    </row>
    <row r="17" spans="1:9" ht="28.5">
      <c r="A17" s="62" t="s">
        <v>80</v>
      </c>
      <c r="B17" s="63">
        <v>3110</v>
      </c>
      <c r="C17" s="96">
        <v>90.6</v>
      </c>
      <c r="D17" s="96">
        <v>64.8</v>
      </c>
      <c r="E17" s="99">
        <f>F17+G17+H17+I17</f>
        <v>78</v>
      </c>
      <c r="F17" s="99">
        <v>27</v>
      </c>
      <c r="G17" s="99">
        <v>19</v>
      </c>
      <c r="H17" s="99">
        <v>19.5</v>
      </c>
      <c r="I17" s="99">
        <v>12.5</v>
      </c>
    </row>
    <row r="18" spans="1:9" ht="14.25">
      <c r="A18" s="62" t="s">
        <v>81</v>
      </c>
      <c r="B18" s="63">
        <v>3120</v>
      </c>
      <c r="C18" s="96">
        <f>335.6+9+9.2</f>
        <v>353.8</v>
      </c>
      <c r="D18" s="96">
        <f>SUM(623.7-D24-D25)</f>
        <v>502.1</v>
      </c>
      <c r="E18" s="99">
        <f>F18+G18+H18+I18</f>
        <v>540.2</v>
      </c>
      <c r="F18" s="99">
        <f>155.8-F24-F25</f>
        <v>125.30000000000001</v>
      </c>
      <c r="G18" s="99">
        <f>172.8-G24-G25</f>
        <v>139.20000000000002</v>
      </c>
      <c r="H18" s="99">
        <f>179-H24-H25</f>
        <v>143.5</v>
      </c>
      <c r="I18" s="99">
        <f>164.2-I24-I25</f>
        <v>132.2</v>
      </c>
    </row>
    <row r="19" spans="1:9" ht="14.25">
      <c r="A19" s="62" t="s">
        <v>206</v>
      </c>
      <c r="B19" s="55" t="s">
        <v>205</v>
      </c>
      <c r="C19" s="96">
        <v>39.2</v>
      </c>
      <c r="D19" s="12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</row>
    <row r="20" spans="1:9" ht="42.75">
      <c r="A20" s="62" t="s">
        <v>137</v>
      </c>
      <c r="B20" s="63">
        <v>3130</v>
      </c>
      <c r="C20" s="64">
        <v>0</v>
      </c>
      <c r="D20" s="129"/>
      <c r="E20" s="64"/>
      <c r="F20" s="64"/>
      <c r="G20" s="64"/>
      <c r="H20" s="64"/>
      <c r="I20" s="64"/>
    </row>
    <row r="21" spans="1:9" ht="42.75">
      <c r="A21" s="62" t="s">
        <v>82</v>
      </c>
      <c r="B21" s="63">
        <v>3140</v>
      </c>
      <c r="C21" s="98">
        <f aca="true" t="shared" si="2" ref="C21:I21">SUM(C22:C25)</f>
        <v>110.9</v>
      </c>
      <c r="D21" s="98">
        <f t="shared" si="2"/>
        <v>125.6</v>
      </c>
      <c r="E21" s="98">
        <f t="shared" si="2"/>
        <v>141.6</v>
      </c>
      <c r="F21" s="98">
        <f t="shared" si="2"/>
        <v>40.5</v>
      </c>
      <c r="G21" s="98">
        <f t="shared" si="2"/>
        <v>33.6</v>
      </c>
      <c r="H21" s="98">
        <f t="shared" si="2"/>
        <v>35.5</v>
      </c>
      <c r="I21" s="98">
        <f t="shared" si="2"/>
        <v>32</v>
      </c>
    </row>
    <row r="22" spans="1:9" ht="15" customHeight="1">
      <c r="A22" s="62" t="s">
        <v>97</v>
      </c>
      <c r="B22" s="55">
        <v>3141</v>
      </c>
      <c r="C22" s="96">
        <v>20.5</v>
      </c>
      <c r="D22" s="64">
        <v>4</v>
      </c>
      <c r="E22" s="64">
        <f>SUM(F22:I22)</f>
        <v>10</v>
      </c>
      <c r="F22" s="64">
        <v>10</v>
      </c>
      <c r="G22" s="64">
        <v>0</v>
      </c>
      <c r="H22" s="64">
        <v>0</v>
      </c>
      <c r="I22" s="64">
        <v>0</v>
      </c>
    </row>
    <row r="23" spans="1:9" ht="14.25">
      <c r="A23" s="62" t="s">
        <v>83</v>
      </c>
      <c r="B23" s="55">
        <v>3142</v>
      </c>
      <c r="C23" s="96">
        <v>0</v>
      </c>
      <c r="D23" s="64">
        <v>0</v>
      </c>
      <c r="E23" s="64"/>
      <c r="F23" s="64"/>
      <c r="G23" s="64"/>
      <c r="H23" s="64"/>
      <c r="I23" s="64"/>
    </row>
    <row r="24" spans="1:9" ht="14.25">
      <c r="A24" s="62" t="s">
        <v>61</v>
      </c>
      <c r="B24" s="55">
        <v>3143</v>
      </c>
      <c r="C24" s="96">
        <v>83.4</v>
      </c>
      <c r="D24" s="96">
        <v>112.3</v>
      </c>
      <c r="E24" s="96">
        <f>SUM(F24:I24)</f>
        <v>121</v>
      </c>
      <c r="F24" s="96">
        <v>28</v>
      </c>
      <c r="G24" s="96">
        <v>31</v>
      </c>
      <c r="H24" s="96">
        <v>32.5</v>
      </c>
      <c r="I24" s="96">
        <v>29.5</v>
      </c>
    </row>
    <row r="25" spans="1:9" ht="14.25">
      <c r="A25" s="86" t="s">
        <v>162</v>
      </c>
      <c r="B25" s="88" t="s">
        <v>207</v>
      </c>
      <c r="C25" s="96">
        <v>7</v>
      </c>
      <c r="D25" s="96">
        <v>9.3</v>
      </c>
      <c r="E25" s="96">
        <f>SUM(F25:I25)</f>
        <v>10.6</v>
      </c>
      <c r="F25" s="96">
        <v>2.5</v>
      </c>
      <c r="G25" s="96">
        <v>2.6</v>
      </c>
      <c r="H25" s="96">
        <v>3</v>
      </c>
      <c r="I25" s="96">
        <v>2.5</v>
      </c>
    </row>
    <row r="26" spans="1:9" ht="32.25" customHeight="1">
      <c r="A26" s="62" t="s">
        <v>84</v>
      </c>
      <c r="B26" s="55">
        <v>3144</v>
      </c>
      <c r="C26" s="98">
        <f aca="true" t="shared" si="3" ref="C26:I26">SUM(C27:C28)</f>
        <v>101.3</v>
      </c>
      <c r="D26" s="98">
        <f t="shared" si="3"/>
        <v>141.2</v>
      </c>
      <c r="E26" s="98">
        <f t="shared" si="3"/>
        <v>157.79999999999998</v>
      </c>
      <c r="F26" s="98">
        <f t="shared" si="3"/>
        <v>35.5</v>
      </c>
      <c r="G26" s="98">
        <f t="shared" si="3"/>
        <v>40.6</v>
      </c>
      <c r="H26" s="98">
        <f t="shared" si="3"/>
        <v>41.8</v>
      </c>
      <c r="I26" s="98">
        <f t="shared" si="3"/>
        <v>39.9</v>
      </c>
    </row>
    <row r="27" spans="1:9" ht="36.75" customHeight="1">
      <c r="A27" s="120" t="s">
        <v>178</v>
      </c>
      <c r="B27" s="55" t="s">
        <v>151</v>
      </c>
      <c r="C27" s="96">
        <v>95.2</v>
      </c>
      <c r="D27" s="96">
        <v>137.2</v>
      </c>
      <c r="E27" s="96">
        <f>SUM(F27:I27)</f>
        <v>147.79999999999998</v>
      </c>
      <c r="F27" s="96">
        <v>34.5</v>
      </c>
      <c r="G27" s="96">
        <v>37.6</v>
      </c>
      <c r="H27" s="96">
        <v>39.8</v>
      </c>
      <c r="I27" s="96">
        <v>35.9</v>
      </c>
    </row>
    <row r="28" spans="1:9" ht="30" customHeight="1">
      <c r="A28" s="120" t="s">
        <v>138</v>
      </c>
      <c r="B28" s="55" t="s">
        <v>177</v>
      </c>
      <c r="C28" s="96">
        <v>6.1</v>
      </c>
      <c r="D28" s="64">
        <v>4</v>
      </c>
      <c r="E28" s="96">
        <f>SUM(F28:I28)</f>
        <v>10</v>
      </c>
      <c r="F28" s="64">
        <v>1</v>
      </c>
      <c r="G28" s="64">
        <v>3</v>
      </c>
      <c r="H28" s="64">
        <v>2</v>
      </c>
      <c r="I28" s="64">
        <v>4</v>
      </c>
    </row>
    <row r="29" spans="1:9" ht="29.25" customHeight="1">
      <c r="A29" s="62" t="s">
        <v>85</v>
      </c>
      <c r="B29" s="55">
        <v>3150</v>
      </c>
      <c r="C29" s="96">
        <f>SUM(C30:C33)</f>
        <v>0.5</v>
      </c>
      <c r="D29" s="99">
        <f>SUM(D30:D33)</f>
        <v>0</v>
      </c>
      <c r="E29" s="69"/>
      <c r="F29" s="69"/>
      <c r="G29" s="69"/>
      <c r="H29" s="69"/>
      <c r="I29" s="69"/>
    </row>
    <row r="30" spans="1:9" ht="14.25">
      <c r="A30" s="62" t="s">
        <v>154</v>
      </c>
      <c r="B30" s="55" t="s">
        <v>179</v>
      </c>
      <c r="C30" s="96">
        <v>0</v>
      </c>
      <c r="D30" s="129">
        <v>0</v>
      </c>
      <c r="E30" s="69">
        <v>0</v>
      </c>
      <c r="F30" s="69"/>
      <c r="G30" s="69"/>
      <c r="H30" s="69"/>
      <c r="I30" s="69"/>
    </row>
    <row r="31" spans="1:9" ht="14.25">
      <c r="A31" s="86" t="s">
        <v>169</v>
      </c>
      <c r="B31" s="88" t="s">
        <v>180</v>
      </c>
      <c r="C31" s="96">
        <v>0</v>
      </c>
      <c r="D31" s="129">
        <v>0</v>
      </c>
      <c r="E31" s="69"/>
      <c r="F31" s="69"/>
      <c r="G31" s="69"/>
      <c r="H31" s="69"/>
      <c r="I31" s="69"/>
    </row>
    <row r="32" spans="1:9" ht="14.25">
      <c r="A32" s="86" t="s">
        <v>168</v>
      </c>
      <c r="B32" s="88" t="s">
        <v>181</v>
      </c>
      <c r="C32" s="96">
        <v>0</v>
      </c>
      <c r="D32" s="129">
        <v>0</v>
      </c>
      <c r="E32" s="69"/>
      <c r="F32" s="69"/>
      <c r="G32" s="69"/>
      <c r="H32" s="69"/>
      <c r="I32" s="69"/>
    </row>
    <row r="33" spans="1:9" ht="17.25" customHeight="1">
      <c r="A33" s="86" t="s">
        <v>182</v>
      </c>
      <c r="B33" s="88" t="s">
        <v>183</v>
      </c>
      <c r="C33" s="96">
        <v>0.5</v>
      </c>
      <c r="D33" s="129">
        <v>0</v>
      </c>
      <c r="E33" s="69"/>
      <c r="F33" s="73"/>
      <c r="G33" s="73"/>
      <c r="H33" s="73"/>
      <c r="I33" s="73"/>
    </row>
    <row r="34" spans="1:9" ht="17.25" customHeight="1">
      <c r="A34" s="62" t="s">
        <v>86</v>
      </c>
      <c r="B34" s="63">
        <v>3160</v>
      </c>
      <c r="C34" s="69">
        <v>0</v>
      </c>
      <c r="D34" s="129"/>
      <c r="E34" s="69"/>
      <c r="F34" s="69"/>
      <c r="G34" s="69"/>
      <c r="H34" s="69"/>
      <c r="I34" s="69"/>
    </row>
    <row r="35" spans="1:9" ht="17.25" customHeight="1">
      <c r="A35" s="62" t="s">
        <v>17</v>
      </c>
      <c r="B35" s="63">
        <v>3170</v>
      </c>
      <c r="C35" s="64">
        <v>0</v>
      </c>
      <c r="D35" s="129"/>
      <c r="E35" s="69"/>
      <c r="F35" s="69"/>
      <c r="G35" s="69"/>
      <c r="H35" s="69"/>
      <c r="I35" s="69"/>
    </row>
    <row r="36" spans="1:9" ht="28.5">
      <c r="A36" s="61" t="s">
        <v>87</v>
      </c>
      <c r="B36" s="66">
        <v>3195</v>
      </c>
      <c r="C36" s="67">
        <f aca="true" t="shared" si="4" ref="C36:I36">SUM(C8-C16)</f>
        <v>-68.89999999999986</v>
      </c>
      <c r="D36" s="67">
        <f t="shared" si="4"/>
        <v>26.299999999999955</v>
      </c>
      <c r="E36" s="67">
        <f t="shared" si="4"/>
        <v>12.399999999999977</v>
      </c>
      <c r="F36" s="67">
        <f t="shared" si="4"/>
        <v>4.699999999999989</v>
      </c>
      <c r="G36" s="67">
        <f t="shared" si="4"/>
        <v>4.599999999999994</v>
      </c>
      <c r="H36" s="67">
        <f t="shared" si="4"/>
        <v>2.6999999999999886</v>
      </c>
      <c r="I36" s="67">
        <f t="shared" si="4"/>
        <v>0.4000000000000057</v>
      </c>
    </row>
    <row r="37" spans="1:9" ht="19.5" customHeight="1">
      <c r="A37" s="193" t="s">
        <v>88</v>
      </c>
      <c r="B37" s="194"/>
      <c r="C37" s="194"/>
      <c r="D37" s="194"/>
      <c r="E37" s="194"/>
      <c r="F37" s="194"/>
      <c r="G37" s="194"/>
      <c r="H37" s="194"/>
      <c r="I37" s="195"/>
    </row>
    <row r="38" spans="1:9" ht="43.5" customHeight="1">
      <c r="A38" s="105" t="s">
        <v>89</v>
      </c>
      <c r="B38" s="106">
        <v>3200</v>
      </c>
      <c r="C38" s="67">
        <f aca="true" t="shared" si="5" ref="C38:I38">SUM(C40)</f>
        <v>0</v>
      </c>
      <c r="D38" s="67">
        <f t="shared" si="5"/>
        <v>0</v>
      </c>
      <c r="E38" s="67">
        <f t="shared" si="5"/>
        <v>0</v>
      </c>
      <c r="F38" s="67">
        <f t="shared" si="5"/>
        <v>0</v>
      </c>
      <c r="G38" s="67">
        <f t="shared" si="5"/>
        <v>0</v>
      </c>
      <c r="H38" s="67">
        <f t="shared" si="5"/>
        <v>0</v>
      </c>
      <c r="I38" s="67">
        <f t="shared" si="5"/>
        <v>0</v>
      </c>
    </row>
    <row r="39" spans="1:9" ht="28.5">
      <c r="A39" s="62" t="s">
        <v>90</v>
      </c>
      <c r="B39" s="55">
        <v>3210</v>
      </c>
      <c r="C39" s="64"/>
      <c r="D39" s="64"/>
      <c r="E39" s="64"/>
      <c r="F39" s="64"/>
      <c r="G39" s="64"/>
      <c r="H39" s="64"/>
      <c r="I39" s="64"/>
    </row>
    <row r="40" spans="1:9" ht="28.5">
      <c r="A40" s="62" t="s">
        <v>91</v>
      </c>
      <c r="B40" s="63">
        <v>3220</v>
      </c>
      <c r="C40" s="64">
        <v>0</v>
      </c>
      <c r="D40" s="64"/>
      <c r="E40" s="64"/>
      <c r="F40" s="64"/>
      <c r="G40" s="64"/>
      <c r="H40" s="64"/>
      <c r="I40" s="64"/>
    </row>
    <row r="41" spans="1:9" ht="28.5" customHeight="1">
      <c r="A41" s="62" t="s">
        <v>172</v>
      </c>
      <c r="B41" s="63">
        <v>3230</v>
      </c>
      <c r="C41" s="64"/>
      <c r="D41" s="64"/>
      <c r="E41" s="64"/>
      <c r="F41" s="64"/>
      <c r="G41" s="64"/>
      <c r="H41" s="64"/>
      <c r="I41" s="64"/>
    </row>
    <row r="42" spans="1:9" ht="28.5">
      <c r="A42" s="61" t="s">
        <v>92</v>
      </c>
      <c r="B42" s="66">
        <v>3255</v>
      </c>
      <c r="C42" s="67">
        <f>SUM(C43)</f>
        <v>10</v>
      </c>
      <c r="D42" s="67">
        <f aca="true" t="shared" si="6" ref="D42:I42">SUM(D43)</f>
        <v>15</v>
      </c>
      <c r="E42" s="67">
        <f t="shared" si="6"/>
        <v>0</v>
      </c>
      <c r="F42" s="67">
        <f t="shared" si="6"/>
        <v>0</v>
      </c>
      <c r="G42" s="67">
        <f t="shared" si="6"/>
        <v>0</v>
      </c>
      <c r="H42" s="67">
        <f t="shared" si="6"/>
        <v>0</v>
      </c>
      <c r="I42" s="67">
        <f t="shared" si="6"/>
        <v>0</v>
      </c>
    </row>
    <row r="43" spans="1:9" ht="44.25" customHeight="1">
      <c r="A43" s="62" t="s">
        <v>173</v>
      </c>
      <c r="B43" s="63">
        <v>3260</v>
      </c>
      <c r="C43" s="64">
        <v>10</v>
      </c>
      <c r="D43" s="64">
        <v>15</v>
      </c>
      <c r="E43" s="64">
        <f>F43+G43+H43+I43</f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ht="28.5">
      <c r="A44" s="62" t="s">
        <v>174</v>
      </c>
      <c r="B44" s="63">
        <v>3265</v>
      </c>
      <c r="C44" s="64"/>
      <c r="D44" s="64"/>
      <c r="E44" s="64"/>
      <c r="F44" s="64"/>
      <c r="G44" s="64"/>
      <c r="H44" s="64"/>
      <c r="I44" s="64"/>
    </row>
    <row r="45" spans="1:9" ht="42.75">
      <c r="A45" s="62" t="s">
        <v>175</v>
      </c>
      <c r="B45" s="63">
        <v>3270</v>
      </c>
      <c r="C45" s="64"/>
      <c r="D45" s="64"/>
      <c r="E45" s="64"/>
      <c r="F45" s="64"/>
      <c r="G45" s="64"/>
      <c r="H45" s="64"/>
      <c r="I45" s="64"/>
    </row>
    <row r="46" spans="1:9" ht="14.25">
      <c r="A46" s="62" t="s">
        <v>17</v>
      </c>
      <c r="B46" s="63">
        <v>3280</v>
      </c>
      <c r="C46" s="64"/>
      <c r="D46" s="64"/>
      <c r="E46" s="64"/>
      <c r="F46" s="64"/>
      <c r="G46" s="64"/>
      <c r="H46" s="64"/>
      <c r="I46" s="64"/>
    </row>
    <row r="47" spans="1:9" ht="28.5">
      <c r="A47" s="108" t="s">
        <v>93</v>
      </c>
      <c r="B47" s="109">
        <v>3295</v>
      </c>
      <c r="C47" s="67">
        <f>SUM(C38-C42)</f>
        <v>-10</v>
      </c>
      <c r="D47" s="98">
        <f>SUM(D38-D42)</f>
        <v>-15</v>
      </c>
      <c r="E47" s="67">
        <f>E38+E39+E40+E41-E42-E43-E44-E45-E46</f>
        <v>0</v>
      </c>
      <c r="F47" s="67">
        <f>F38+F39+F40+F41-F42-F43-F44-F45-F46</f>
        <v>0</v>
      </c>
      <c r="G47" s="67">
        <f>G38+G39+G40+G41-G42-G43-G44-G45-G46</f>
        <v>0</v>
      </c>
      <c r="H47" s="67">
        <f>H38+H39+H40+H41-H42-H43-H44-H45-H46</f>
        <v>0</v>
      </c>
      <c r="I47" s="67">
        <f>I38+I39+I40+I41-I42-I43-I44-I45-I46</f>
        <v>0</v>
      </c>
    </row>
    <row r="48" spans="1:9" ht="14.25">
      <c r="A48" s="61" t="s">
        <v>94</v>
      </c>
      <c r="B48" s="66">
        <v>3400</v>
      </c>
      <c r="C48" s="98">
        <f>SUM(C50-C49)</f>
        <v>-30.10000000000001</v>
      </c>
      <c r="D48" s="98">
        <f aca="true" t="shared" si="7" ref="D48:I48">D36+D47</f>
        <v>11.299999999999955</v>
      </c>
      <c r="E48" s="67">
        <f t="shared" si="7"/>
        <v>12.399999999999977</v>
      </c>
      <c r="F48" s="67">
        <f t="shared" si="7"/>
        <v>4.699999999999989</v>
      </c>
      <c r="G48" s="67">
        <f t="shared" si="7"/>
        <v>4.599999999999994</v>
      </c>
      <c r="H48" s="67">
        <f t="shared" si="7"/>
        <v>2.6999999999999886</v>
      </c>
      <c r="I48" s="67">
        <f t="shared" si="7"/>
        <v>0.4000000000000057</v>
      </c>
    </row>
    <row r="49" spans="1:9" ht="29.25" customHeight="1">
      <c r="A49" s="62" t="s">
        <v>95</v>
      </c>
      <c r="B49" s="63">
        <v>3405</v>
      </c>
      <c r="C49" s="96">
        <v>104.4</v>
      </c>
      <c r="D49" s="96">
        <v>4.2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9" ht="28.5" customHeight="1">
      <c r="A50" s="62" t="s">
        <v>96</v>
      </c>
      <c r="B50" s="63">
        <v>3415</v>
      </c>
      <c r="C50" s="96">
        <v>74.3</v>
      </c>
      <c r="D50" s="96">
        <v>18.5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9" ht="14.25">
      <c r="A51" s="110"/>
      <c r="B51" s="95"/>
      <c r="C51" s="111"/>
      <c r="D51" s="112"/>
      <c r="E51" s="113"/>
      <c r="F51" s="112"/>
      <c r="G51" s="112"/>
      <c r="H51" s="112"/>
      <c r="I51" s="112"/>
    </row>
    <row r="52" spans="1:24" ht="29.25" customHeight="1">
      <c r="A52" s="78" t="s">
        <v>211</v>
      </c>
      <c r="B52" s="79"/>
      <c r="C52" s="184" t="s">
        <v>71</v>
      </c>
      <c r="D52" s="185"/>
      <c r="E52" s="185"/>
      <c r="F52" s="80"/>
      <c r="G52" s="152" t="s">
        <v>210</v>
      </c>
      <c r="H52" s="138"/>
      <c r="I52" s="138"/>
      <c r="J52" s="138"/>
      <c r="P52" s="93"/>
      <c r="Q52" s="79"/>
      <c r="R52" s="114"/>
      <c r="S52" s="114"/>
      <c r="T52" s="114"/>
      <c r="U52" s="80"/>
      <c r="V52" s="94"/>
      <c r="W52" s="94"/>
      <c r="X52" s="94"/>
    </row>
    <row r="53" spans="1:24" ht="15" customHeight="1">
      <c r="A53" s="78" t="s">
        <v>157</v>
      </c>
      <c r="B53" s="79"/>
      <c r="C53" s="184" t="s">
        <v>71</v>
      </c>
      <c r="D53" s="185"/>
      <c r="E53" s="185"/>
      <c r="F53" s="80"/>
      <c r="G53" s="137" t="s">
        <v>165</v>
      </c>
      <c r="H53" s="137"/>
      <c r="I53" s="137"/>
      <c r="J53" s="134"/>
      <c r="P53" s="115"/>
      <c r="Q53" s="94"/>
      <c r="R53" s="116"/>
      <c r="S53" s="116"/>
      <c r="T53" s="116"/>
      <c r="U53" s="117"/>
      <c r="V53" s="118"/>
      <c r="W53" s="118"/>
      <c r="X53" s="118"/>
    </row>
    <row r="54" spans="1:9" ht="14.25">
      <c r="A54" s="119"/>
      <c r="B54" s="119"/>
      <c r="C54" s="119"/>
      <c r="D54" s="119"/>
      <c r="E54" s="119"/>
      <c r="F54" s="119"/>
      <c r="G54" s="119"/>
      <c r="H54" s="119"/>
      <c r="I54" s="119"/>
    </row>
    <row r="55" spans="1:9" ht="14.25">
      <c r="A55" s="119"/>
      <c r="B55" s="119"/>
      <c r="C55" s="119"/>
      <c r="D55" s="119"/>
      <c r="E55" s="119"/>
      <c r="F55" s="119"/>
      <c r="G55" s="119"/>
      <c r="H55" s="119"/>
      <c r="I55" s="119"/>
    </row>
    <row r="56" spans="1:9" ht="14.25">
      <c r="A56" s="119"/>
      <c r="B56" s="119"/>
      <c r="C56" s="119"/>
      <c r="D56" s="119"/>
      <c r="E56" s="119"/>
      <c r="F56" s="119"/>
      <c r="G56" s="119"/>
      <c r="H56" s="119"/>
      <c r="I56" s="119"/>
    </row>
    <row r="57" spans="1:9" ht="14.25">
      <c r="A57" s="119"/>
      <c r="B57" s="119"/>
      <c r="C57" s="119"/>
      <c r="D57" s="119"/>
      <c r="E57" s="119"/>
      <c r="F57" s="119"/>
      <c r="G57" s="119"/>
      <c r="H57" s="119"/>
      <c r="I57" s="119"/>
    </row>
    <row r="58" spans="1:9" ht="14.25">
      <c r="A58" s="119"/>
      <c r="B58" s="119"/>
      <c r="C58" s="119"/>
      <c r="D58" s="119"/>
      <c r="E58" s="119"/>
      <c r="F58" s="119"/>
      <c r="G58" s="119"/>
      <c r="H58" s="119"/>
      <c r="I58" s="119"/>
    </row>
    <row r="59" spans="1:9" ht="14.25">
      <c r="A59" s="119"/>
      <c r="B59" s="119"/>
      <c r="C59" s="119"/>
      <c r="D59" s="119"/>
      <c r="E59" s="119"/>
      <c r="F59" s="119"/>
      <c r="G59" s="119"/>
      <c r="H59" s="119"/>
      <c r="I59" s="119"/>
    </row>
    <row r="60" spans="1:9" ht="14.25">
      <c r="A60" s="119"/>
      <c r="B60" s="119"/>
      <c r="C60" s="119"/>
      <c r="D60" s="119"/>
      <c r="E60" s="119"/>
      <c r="F60" s="119"/>
      <c r="G60" s="119"/>
      <c r="H60" s="119"/>
      <c r="I60" s="119"/>
    </row>
    <row r="61" spans="1:9" ht="14.25">
      <c r="A61" s="119"/>
      <c r="B61" s="119"/>
      <c r="C61" s="119"/>
      <c r="D61" s="119"/>
      <c r="E61" s="119"/>
      <c r="F61" s="119"/>
      <c r="G61" s="119"/>
      <c r="H61" s="119"/>
      <c r="I61" s="119"/>
    </row>
    <row r="62" spans="1:9" ht="14.25">
      <c r="A62" s="119"/>
      <c r="B62" s="119"/>
      <c r="C62" s="119"/>
      <c r="D62" s="119"/>
      <c r="E62" s="119"/>
      <c r="F62" s="119"/>
      <c r="G62" s="119"/>
      <c r="H62" s="119"/>
      <c r="I62" s="119"/>
    </row>
    <row r="63" spans="1:9" ht="14.25">
      <c r="A63" s="119"/>
      <c r="B63" s="119"/>
      <c r="C63" s="119"/>
      <c r="D63" s="119"/>
      <c r="E63" s="119"/>
      <c r="F63" s="119"/>
      <c r="G63" s="119"/>
      <c r="H63" s="119"/>
      <c r="I63" s="119"/>
    </row>
    <row r="64" spans="1:9" ht="14.25">
      <c r="A64" s="119"/>
      <c r="B64" s="119"/>
      <c r="C64" s="119"/>
      <c r="D64" s="119"/>
      <c r="E64" s="119"/>
      <c r="F64" s="119"/>
      <c r="G64" s="119"/>
      <c r="H64" s="119"/>
      <c r="I64" s="119"/>
    </row>
  </sheetData>
  <sheetProtection/>
  <mergeCells count="12">
    <mergeCell ref="G1:I1"/>
    <mergeCell ref="A2:I2"/>
    <mergeCell ref="E4:E5"/>
    <mergeCell ref="F4:I4"/>
    <mergeCell ref="A4:A5"/>
    <mergeCell ref="B4:B5"/>
    <mergeCell ref="C4:C5"/>
    <mergeCell ref="D4:D5"/>
    <mergeCell ref="C52:E52"/>
    <mergeCell ref="C53:E53"/>
    <mergeCell ref="A7:I7"/>
    <mergeCell ref="A37:I3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="120" zoomScaleNormal="120" zoomScalePageLayoutView="0" workbookViewId="0" topLeftCell="A7">
      <selection activeCell="G18" sqref="G18:I18"/>
    </sheetView>
  </sheetViews>
  <sheetFormatPr defaultColWidth="9.140625" defaultRowHeight="12.75"/>
  <cols>
    <col min="1" max="1" width="28.421875" style="10" customWidth="1"/>
    <col min="2" max="2" width="6.421875" style="10" customWidth="1"/>
    <col min="3" max="5" width="9.140625" style="10" customWidth="1"/>
    <col min="6" max="6" width="7.7109375" style="10" customWidth="1"/>
    <col min="7" max="7" width="7.57421875" style="10" customWidth="1"/>
    <col min="8" max="9" width="6.57421875" style="10" customWidth="1"/>
    <col min="10" max="16384" width="9.140625" style="10" customWidth="1"/>
  </cols>
  <sheetData>
    <row r="1" spans="7:9" ht="15.75">
      <c r="G1" s="200" t="s">
        <v>140</v>
      </c>
      <c r="H1" s="200"/>
      <c r="I1" s="200"/>
    </row>
    <row r="2" spans="1:9" ht="15.75">
      <c r="A2" s="204" t="s">
        <v>98</v>
      </c>
      <c r="B2" s="204"/>
      <c r="C2" s="204"/>
      <c r="D2" s="204"/>
      <c r="E2" s="204"/>
      <c r="F2" s="204"/>
      <c r="G2" s="204"/>
      <c r="H2" s="204"/>
      <c r="I2" s="204"/>
    </row>
    <row r="3" spans="1:9" ht="15">
      <c r="A3" s="12"/>
      <c r="B3" s="12"/>
      <c r="C3" s="12"/>
      <c r="D3" s="12"/>
      <c r="E3" s="12"/>
      <c r="F3" s="12"/>
      <c r="G3" s="12"/>
      <c r="H3" s="12"/>
      <c r="I3" s="12"/>
    </row>
    <row r="4" spans="1:9" ht="78" customHeight="1">
      <c r="A4" s="2" t="s">
        <v>1</v>
      </c>
      <c r="B4" s="3" t="s">
        <v>2</v>
      </c>
      <c r="C4" s="20" t="s">
        <v>203</v>
      </c>
      <c r="D4" s="20" t="s">
        <v>158</v>
      </c>
      <c r="E4" s="20" t="s">
        <v>159</v>
      </c>
      <c r="F4" s="201" t="s">
        <v>3</v>
      </c>
      <c r="G4" s="202"/>
      <c r="H4" s="202"/>
      <c r="I4" s="203"/>
    </row>
    <row r="5" spans="1:9" ht="15">
      <c r="A5" s="2"/>
      <c r="B5" s="3"/>
      <c r="C5" s="3"/>
      <c r="D5" s="3"/>
      <c r="E5" s="3"/>
      <c r="F5" s="4" t="s">
        <v>4</v>
      </c>
      <c r="G5" s="4" t="s">
        <v>5</v>
      </c>
      <c r="H5" s="4" t="s">
        <v>6</v>
      </c>
      <c r="I5" s="4" t="s">
        <v>7</v>
      </c>
    </row>
    <row r="6" spans="1:9" s="9" customFormat="1" ht="12">
      <c r="A6" s="7">
        <v>1</v>
      </c>
      <c r="B6" s="8">
        <v>2</v>
      </c>
      <c r="C6" s="8">
        <v>3</v>
      </c>
      <c r="D6" s="8">
        <v>4</v>
      </c>
      <c r="E6" s="8">
        <v>6</v>
      </c>
      <c r="F6" s="8">
        <v>7</v>
      </c>
      <c r="G6" s="8">
        <v>8</v>
      </c>
      <c r="H6" s="8">
        <v>9</v>
      </c>
      <c r="I6" s="8">
        <v>10</v>
      </c>
    </row>
    <row r="7" spans="1:9" ht="42.75">
      <c r="A7" s="5" t="s">
        <v>99</v>
      </c>
      <c r="B7" s="14">
        <v>4000</v>
      </c>
      <c r="C7" s="11">
        <f aca="true" t="shared" si="0" ref="C7:I7">C8+C9+C10+C11+C12+C13</f>
        <v>10</v>
      </c>
      <c r="D7" s="11">
        <f t="shared" si="0"/>
        <v>15</v>
      </c>
      <c r="E7" s="11">
        <f>E8+E9+E10+E11+E12+E13</f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</row>
    <row r="8" spans="1:9" ht="15">
      <c r="A8" s="1" t="s">
        <v>100</v>
      </c>
      <c r="B8" s="15" t="s">
        <v>101</v>
      </c>
      <c r="C8" s="6">
        <v>0</v>
      </c>
      <c r="D8" s="6"/>
      <c r="E8" s="6"/>
      <c r="F8" s="6"/>
      <c r="G8" s="6"/>
      <c r="H8" s="6"/>
      <c r="I8" s="6"/>
    </row>
    <row r="9" spans="1:9" ht="30">
      <c r="A9" s="1" t="s">
        <v>102</v>
      </c>
      <c r="B9" s="14">
        <v>4020</v>
      </c>
      <c r="C9" s="6">
        <v>10</v>
      </c>
      <c r="D9" s="6">
        <v>10</v>
      </c>
      <c r="E9" s="6">
        <f>F9+G9+H9+I9</f>
        <v>0</v>
      </c>
      <c r="F9" s="6">
        <v>0</v>
      </c>
      <c r="G9" s="6">
        <v>0</v>
      </c>
      <c r="H9" s="6">
        <v>0</v>
      </c>
      <c r="I9" s="6">
        <v>0</v>
      </c>
    </row>
    <row r="10" spans="1:9" ht="45">
      <c r="A10" s="1" t="s">
        <v>103</v>
      </c>
      <c r="B10" s="15">
        <v>4030</v>
      </c>
      <c r="C10" s="6">
        <v>0</v>
      </c>
      <c r="D10" s="6">
        <v>5</v>
      </c>
      <c r="E10" s="6">
        <f>F10+G10+H10+I10</f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30">
      <c r="A11" s="1" t="s">
        <v>104</v>
      </c>
      <c r="B11" s="14">
        <v>4040</v>
      </c>
      <c r="C11" s="6">
        <v>0</v>
      </c>
      <c r="D11" s="6">
        <v>0</v>
      </c>
      <c r="E11" s="6">
        <v>0</v>
      </c>
      <c r="F11" s="6">
        <v>0</v>
      </c>
      <c r="G11" s="6"/>
      <c r="H11" s="6"/>
      <c r="I11" s="6"/>
    </row>
    <row r="12" spans="1:9" ht="60">
      <c r="A12" s="1" t="s">
        <v>105</v>
      </c>
      <c r="B12" s="15">
        <v>4050</v>
      </c>
      <c r="C12" s="6">
        <v>0</v>
      </c>
      <c r="D12" s="6"/>
      <c r="E12" s="6"/>
      <c r="F12" s="6"/>
      <c r="G12" s="6"/>
      <c r="H12" s="6"/>
      <c r="I12" s="6"/>
    </row>
    <row r="13" spans="1:9" ht="15">
      <c r="A13" s="1" t="s">
        <v>106</v>
      </c>
      <c r="B13" s="16">
        <v>4060</v>
      </c>
      <c r="C13" s="6">
        <v>0</v>
      </c>
      <c r="D13" s="6"/>
      <c r="E13" s="6"/>
      <c r="F13" s="6"/>
      <c r="G13" s="6"/>
      <c r="H13" s="6"/>
      <c r="I13" s="6"/>
    </row>
    <row r="17" spans="1:10" ht="15" customHeight="1">
      <c r="A17" s="78" t="s">
        <v>211</v>
      </c>
      <c r="B17" s="79"/>
      <c r="C17" s="184" t="s">
        <v>71</v>
      </c>
      <c r="D17" s="185"/>
      <c r="E17" s="185"/>
      <c r="F17" s="80"/>
      <c r="G17" s="138" t="s">
        <v>210</v>
      </c>
      <c r="H17" s="138"/>
      <c r="I17" s="138"/>
      <c r="J17" s="138"/>
    </row>
    <row r="18" spans="1:10" ht="17.25" customHeight="1">
      <c r="A18" s="78" t="s">
        <v>157</v>
      </c>
      <c r="B18" s="79"/>
      <c r="C18" s="184" t="s">
        <v>71</v>
      </c>
      <c r="D18" s="185"/>
      <c r="E18" s="185"/>
      <c r="F18" s="80"/>
      <c r="G18" s="137" t="s">
        <v>165</v>
      </c>
      <c r="H18" s="137"/>
      <c r="I18" s="137"/>
      <c r="J18" s="134"/>
    </row>
    <row r="19" spans="1:9" ht="15" customHeight="1">
      <c r="A19" s="119"/>
      <c r="B19" s="119"/>
      <c r="C19" s="119"/>
      <c r="D19" s="119"/>
      <c r="E19" s="119"/>
      <c r="F19" s="119"/>
      <c r="G19" s="119"/>
      <c r="H19" s="119"/>
      <c r="I19" s="119"/>
    </row>
  </sheetData>
  <sheetProtection/>
  <mergeCells count="5">
    <mergeCell ref="G1:I1"/>
    <mergeCell ref="C17:E17"/>
    <mergeCell ref="C18:E18"/>
    <mergeCell ref="F4:I4"/>
    <mergeCell ref="A2:I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20" zoomScaleNormal="120" zoomScalePageLayoutView="0" workbookViewId="0" topLeftCell="A7">
      <selection activeCell="E18" sqref="E18"/>
    </sheetView>
  </sheetViews>
  <sheetFormatPr defaultColWidth="9.140625" defaultRowHeight="12.75"/>
  <cols>
    <col min="1" max="1" width="38.28125" style="0" customWidth="1"/>
    <col min="2" max="4" width="15.7109375" style="0" customWidth="1"/>
  </cols>
  <sheetData>
    <row r="1" spans="1:4" ht="15.75">
      <c r="A1" s="39"/>
      <c r="B1" s="39"/>
      <c r="D1" s="37" t="s">
        <v>141</v>
      </c>
    </row>
    <row r="2" spans="1:4" ht="15.75">
      <c r="A2" s="204" t="s">
        <v>142</v>
      </c>
      <c r="B2" s="204"/>
      <c r="C2" s="204"/>
      <c r="D2" s="204"/>
    </row>
    <row r="3" spans="1:4" ht="15.75">
      <c r="A3" s="18"/>
      <c r="B3" s="18"/>
      <c r="C3" s="18"/>
      <c r="D3" s="18"/>
    </row>
    <row r="4" spans="1:4" ht="68.25" customHeight="1">
      <c r="A4" s="17" t="s">
        <v>1</v>
      </c>
      <c r="B4" s="3" t="s">
        <v>203</v>
      </c>
      <c r="C4" s="3" t="s">
        <v>153</v>
      </c>
      <c r="D4" s="3" t="s">
        <v>152</v>
      </c>
    </row>
    <row r="5" spans="1:4" ht="12.75">
      <c r="A5" s="19">
        <v>1</v>
      </c>
      <c r="B5" s="20">
        <v>2</v>
      </c>
      <c r="C5" s="20">
        <v>3</v>
      </c>
      <c r="D5" s="20">
        <v>5</v>
      </c>
    </row>
    <row r="6" spans="1:4" ht="75" customHeight="1">
      <c r="A6" s="48" t="s">
        <v>143</v>
      </c>
      <c r="B6" s="42">
        <f>SUM(B7:B9)</f>
        <v>6</v>
      </c>
      <c r="C6" s="43">
        <v>7</v>
      </c>
      <c r="D6" s="42">
        <v>7</v>
      </c>
    </row>
    <row r="7" spans="1:4" ht="15" customHeight="1">
      <c r="A7" s="49" t="s">
        <v>204</v>
      </c>
      <c r="B7" s="21">
        <v>1</v>
      </c>
      <c r="C7" s="22">
        <v>1</v>
      </c>
      <c r="D7" s="21">
        <v>1</v>
      </c>
    </row>
    <row r="8" spans="1:4" ht="30" customHeight="1">
      <c r="A8" s="49" t="s">
        <v>107</v>
      </c>
      <c r="B8" s="21">
        <v>2</v>
      </c>
      <c r="C8" s="22">
        <v>2</v>
      </c>
      <c r="D8" s="21">
        <v>2</v>
      </c>
    </row>
    <row r="9" spans="1:4" ht="15" customHeight="1">
      <c r="A9" s="49" t="s">
        <v>108</v>
      </c>
      <c r="B9" s="21">
        <v>3</v>
      </c>
      <c r="C9" s="22">
        <v>4</v>
      </c>
      <c r="D9" s="21">
        <v>4</v>
      </c>
    </row>
    <row r="10" spans="1:4" ht="29.25" customHeight="1">
      <c r="A10" s="48" t="s">
        <v>109</v>
      </c>
      <c r="B10" s="40">
        <f>SUM(B11:B13)</f>
        <v>439.5</v>
      </c>
      <c r="C10" s="40">
        <f>SUM(C11:C13)</f>
        <v>623.8</v>
      </c>
      <c r="D10" s="40">
        <f>SUM(D11:D13)</f>
        <v>671.8</v>
      </c>
    </row>
    <row r="11" spans="1:4" ht="15" customHeight="1">
      <c r="A11" s="49" t="s">
        <v>204</v>
      </c>
      <c r="B11" s="41">
        <v>97.1</v>
      </c>
      <c r="C11" s="23">
        <v>148.8</v>
      </c>
      <c r="D11" s="41">
        <v>162.3</v>
      </c>
    </row>
    <row r="12" spans="1:4" ht="30" customHeight="1">
      <c r="A12" s="49" t="s">
        <v>107</v>
      </c>
      <c r="B12" s="41">
        <v>178.1</v>
      </c>
      <c r="C12" s="23">
        <f>102.4*2</f>
        <v>204.8</v>
      </c>
      <c r="D12" s="41">
        <f>111.6*2</f>
        <v>223.2</v>
      </c>
    </row>
    <row r="13" spans="1:4" ht="15" customHeight="1">
      <c r="A13" s="49" t="s">
        <v>108</v>
      </c>
      <c r="B13" s="41">
        <f>153.1+11.2</f>
        <v>164.29999999999998</v>
      </c>
      <c r="C13" s="23">
        <v>270.2</v>
      </c>
      <c r="D13" s="41">
        <v>286.3</v>
      </c>
    </row>
    <row r="14" spans="1:4" ht="45" customHeight="1">
      <c r="A14" s="48" t="s">
        <v>139</v>
      </c>
      <c r="B14" s="40">
        <f>B10/B6/12*1000</f>
        <v>6104.166666666667</v>
      </c>
      <c r="C14" s="40">
        <f>C10/C6/12*1000</f>
        <v>7426.190476190476</v>
      </c>
      <c r="D14" s="40">
        <f>D10/D6/12*1000</f>
        <v>7997.619047619047</v>
      </c>
    </row>
    <row r="15" spans="1:4" ht="15" customHeight="1">
      <c r="A15" s="49" t="s">
        <v>204</v>
      </c>
      <c r="B15" s="40">
        <f aca="true" t="shared" si="0" ref="B15:D17">B11/B7/12*1000</f>
        <v>8091.666666666667</v>
      </c>
      <c r="C15" s="40">
        <f t="shared" si="0"/>
        <v>12400</v>
      </c>
      <c r="D15" s="40">
        <f t="shared" si="0"/>
        <v>13525</v>
      </c>
    </row>
    <row r="16" spans="1:4" ht="30" customHeight="1">
      <c r="A16" s="49" t="s">
        <v>107</v>
      </c>
      <c r="B16" s="40">
        <f t="shared" si="0"/>
        <v>7420.833333333333</v>
      </c>
      <c r="C16" s="40">
        <f t="shared" si="0"/>
        <v>8533.333333333334</v>
      </c>
      <c r="D16" s="40">
        <f t="shared" si="0"/>
        <v>9299.999999999998</v>
      </c>
    </row>
    <row r="17" spans="1:4" ht="15" customHeight="1">
      <c r="A17" s="49" t="s">
        <v>108</v>
      </c>
      <c r="B17" s="40">
        <f t="shared" si="0"/>
        <v>4563.888888888888</v>
      </c>
      <c r="C17" s="40">
        <f t="shared" si="0"/>
        <v>5629.166666666666</v>
      </c>
      <c r="D17" s="40">
        <f t="shared" si="0"/>
        <v>5964.583333333334</v>
      </c>
    </row>
    <row r="18" spans="1:5" ht="30" customHeight="1">
      <c r="A18" s="48" t="s">
        <v>110</v>
      </c>
      <c r="B18" s="40">
        <f>SUM(B19:B21)</f>
        <v>536.6899999999999</v>
      </c>
      <c r="C18" s="40">
        <f>SUM(C19:C21)</f>
        <v>761.0360000000001</v>
      </c>
      <c r="D18" s="40">
        <f>SUM(D19:D21)</f>
        <v>819.596</v>
      </c>
      <c r="E18" s="51"/>
    </row>
    <row r="19" spans="1:4" ht="15" customHeight="1">
      <c r="A19" s="49" t="s">
        <v>204</v>
      </c>
      <c r="B19" s="41">
        <f aca="true" t="shared" si="1" ref="B19:D20">B11*1.22</f>
        <v>118.46199999999999</v>
      </c>
      <c r="C19" s="41">
        <f t="shared" si="1"/>
        <v>181.536</v>
      </c>
      <c r="D19" s="41">
        <f t="shared" si="1"/>
        <v>198.006</v>
      </c>
    </row>
    <row r="20" spans="1:4" ht="30" customHeight="1">
      <c r="A20" s="49" t="s">
        <v>107</v>
      </c>
      <c r="B20" s="41">
        <f t="shared" si="1"/>
        <v>217.28199999999998</v>
      </c>
      <c r="C20" s="41">
        <f t="shared" si="1"/>
        <v>249.856</v>
      </c>
      <c r="D20" s="41">
        <f t="shared" si="1"/>
        <v>272.304</v>
      </c>
    </row>
    <row r="21" spans="1:4" ht="15" customHeight="1">
      <c r="A21" s="49" t="s">
        <v>108</v>
      </c>
      <c r="B21" s="41">
        <f>SUM(B13*1.22)+0.5</f>
        <v>200.94599999999997</v>
      </c>
      <c r="C21" s="41">
        <f>SUM(C13*1.22)</f>
        <v>329.644</v>
      </c>
      <c r="D21" s="41">
        <f>SUM(D13*1.22)</f>
        <v>349.286</v>
      </c>
    </row>
    <row r="22" spans="1:4" ht="45" customHeight="1">
      <c r="A22" s="48" t="s">
        <v>111</v>
      </c>
      <c r="B22" s="40">
        <f>B18/12*1000</f>
        <v>44724.166666666664</v>
      </c>
      <c r="C22" s="40">
        <f>C18/12*1000</f>
        <v>63419.66666666667</v>
      </c>
      <c r="D22" s="40">
        <f>D18/12*1000</f>
        <v>68299.66666666667</v>
      </c>
    </row>
    <row r="23" spans="1:4" ht="15" customHeight="1">
      <c r="A23" s="49" t="s">
        <v>204</v>
      </c>
      <c r="B23" s="41">
        <f aca="true" t="shared" si="2" ref="B23:D25">B19/12/B7*1000</f>
        <v>9871.833333333332</v>
      </c>
      <c r="C23" s="41">
        <f t="shared" si="2"/>
        <v>15128</v>
      </c>
      <c r="D23" s="41">
        <f t="shared" si="2"/>
        <v>16500.5</v>
      </c>
    </row>
    <row r="24" spans="1:4" ht="30" customHeight="1">
      <c r="A24" s="49" t="s">
        <v>107</v>
      </c>
      <c r="B24" s="41">
        <f t="shared" si="2"/>
        <v>9053.416666666666</v>
      </c>
      <c r="C24" s="41">
        <f t="shared" si="2"/>
        <v>10410.666666666666</v>
      </c>
      <c r="D24" s="41">
        <f t="shared" si="2"/>
        <v>11345.999999999998</v>
      </c>
    </row>
    <row r="25" spans="1:4" ht="15" customHeight="1">
      <c r="A25" s="49" t="s">
        <v>108</v>
      </c>
      <c r="B25" s="41">
        <f t="shared" si="2"/>
        <v>5581.833333333332</v>
      </c>
      <c r="C25" s="41">
        <f t="shared" si="2"/>
        <v>6867.583333333333</v>
      </c>
      <c r="D25" s="41">
        <f t="shared" si="2"/>
        <v>7276.791666666667</v>
      </c>
    </row>
    <row r="27" spans="1:6" ht="15" customHeight="1">
      <c r="A27" s="78" t="s">
        <v>211</v>
      </c>
      <c r="B27" s="135"/>
      <c r="C27" s="206" t="s">
        <v>210</v>
      </c>
      <c r="D27" s="206"/>
      <c r="E27" s="206"/>
      <c r="F27" s="206"/>
    </row>
    <row r="28" spans="1:10" ht="15.75" customHeight="1">
      <c r="A28" s="78" t="s">
        <v>157</v>
      </c>
      <c r="B28" s="136"/>
      <c r="C28" s="207" t="s">
        <v>165</v>
      </c>
      <c r="D28" s="207"/>
      <c r="E28" s="207"/>
      <c r="F28" s="80"/>
      <c r="J28" s="134"/>
    </row>
    <row r="29" spans="1:4" ht="15">
      <c r="A29" s="13"/>
      <c r="B29" s="38"/>
      <c r="C29" s="205"/>
      <c r="D29" s="205"/>
    </row>
  </sheetData>
  <sheetProtection/>
  <mergeCells count="4">
    <mergeCell ref="C29:D29"/>
    <mergeCell ref="A2:D2"/>
    <mergeCell ref="C27:F27"/>
    <mergeCell ref="C28:E2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2018-11-13T13:19:53Z</cp:lastPrinted>
  <dcterms:created xsi:type="dcterms:W3CDTF">1996-10-08T23:32:33Z</dcterms:created>
  <dcterms:modified xsi:type="dcterms:W3CDTF">2018-11-13T13:19:55Z</dcterms:modified>
  <cp:category/>
  <cp:version/>
  <cp:contentType/>
  <cp:contentStatus/>
</cp:coreProperties>
</file>